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mc:AlternateContent xmlns:mc="http://schemas.openxmlformats.org/markup-compatibility/2006">
    <mc:Choice Requires="x15">
      <x15ac:absPath xmlns:x15ac="http://schemas.microsoft.com/office/spreadsheetml/2010/11/ac" url="https://inclusiefgroep-my.sharepoint.com/personal/f_vanengelen_inclusiefgroep_nl/Documents/Documenten/"/>
    </mc:Choice>
  </mc:AlternateContent>
  <xr:revisionPtr revIDLastSave="0" documentId="8_{2EFEA7F4-6E73-45CB-B086-D33F922A62DB}" xr6:coauthVersionLast="47" xr6:coauthVersionMax="47" xr10:uidLastSave="{00000000-0000-0000-0000-000000000000}"/>
  <bookViews>
    <workbookView xWindow="28680" yWindow="-120" windowWidth="29040" windowHeight="15840" tabRatio="757" activeTab="2" xr2:uid="{00000000-000D-0000-FFFF-FFFF00000000}"/>
  </bookViews>
  <sheets>
    <sheet name="Voorblad" sheetId="14" r:id="rId1"/>
    <sheet name="4.A.1 Kwalitatieve analyse " sheetId="24" r:id="rId2"/>
    <sheet name="5.A.1 Kwantitatieve analyse" sheetId="6" r:id="rId3"/>
    <sheet name="1.Leveranciers " sheetId="23" r:id="rId4"/>
    <sheet name="5.Afvalstromen" sheetId="5" r:id="rId5"/>
    <sheet name="4.&amp; 9.Transport" sheetId="9" r:id="rId6"/>
    <sheet name="7.Woon-werk" sheetId="1" r:id="rId7"/>
    <sheet name="Categorieën uitleg conform GHG" sheetId="17" r:id="rId8"/>
    <sheet name="Inkoopcategorieën" sheetId="18" r:id="rId9"/>
    <sheet name="Afvalcategorieën" sheetId="20" r:id="rId10"/>
  </sheets>
  <externalReferences>
    <externalReference r:id="rId11"/>
  </externalReferences>
  <definedNames>
    <definedName name="_xlnm._FilterDatabase" localSheetId="3" hidden="1">'1.Leveranciers '!$C$4:$I$24</definedName>
    <definedName name="_xlnm._FilterDatabase" localSheetId="6" hidden="1">'7.Woon-werk'!$A$6:$R$6</definedName>
    <definedName name="_xlnm._FilterDatabase" localSheetId="9" hidden="1">Afvalcategorieën!$B$2:$F$21</definedName>
    <definedName name="_xlnm._FilterDatabase" localSheetId="8" hidden="1">Inkoopcategorieën!$A$1:$E$1</definedName>
    <definedName name="_xlnm.Print_Area" localSheetId="2">'5.A.1 Kwantitatieve analyse'!$D$5:$L$37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6" l="1"/>
  <c r="G11" i="6"/>
  <c r="G20" i="9"/>
  <c r="L49" i="24" l="1"/>
  <c r="K49" i="24"/>
  <c r="J49" i="24"/>
  <c r="L48" i="24"/>
  <c r="K48" i="24"/>
  <c r="J48" i="24"/>
  <c r="L47" i="24"/>
  <c r="K47" i="24"/>
  <c r="J47" i="24"/>
  <c r="L46" i="24"/>
  <c r="K46" i="24"/>
  <c r="J46" i="24"/>
  <c r="L45" i="24"/>
  <c r="K45" i="24"/>
  <c r="J45" i="24"/>
  <c r="L44" i="24"/>
  <c r="K44" i="24"/>
  <c r="J44" i="24"/>
  <c r="L43" i="24"/>
  <c r="K43" i="24"/>
  <c r="J43" i="24"/>
  <c r="L42" i="24"/>
  <c r="K42" i="24"/>
  <c r="J42" i="24"/>
  <c r="L41" i="24"/>
  <c r="K41" i="24"/>
  <c r="J41" i="24"/>
  <c r="L40" i="24"/>
  <c r="K40" i="24"/>
  <c r="J40" i="24"/>
  <c r="L39" i="24"/>
  <c r="K39" i="24"/>
  <c r="J39" i="24"/>
  <c r="F21" i="24"/>
  <c r="E20" i="24"/>
  <c r="D20" i="24"/>
  <c r="C20" i="24"/>
  <c r="E19" i="24"/>
  <c r="D19" i="24"/>
  <c r="C19" i="24"/>
  <c r="E18" i="24"/>
  <c r="D18" i="24"/>
  <c r="C18" i="24"/>
  <c r="E17" i="24"/>
  <c r="D17" i="24"/>
  <c r="C17" i="24"/>
  <c r="E16" i="24"/>
  <c r="D16" i="24"/>
  <c r="C16" i="24"/>
  <c r="E15" i="24"/>
  <c r="D15" i="24"/>
  <c r="C15" i="24"/>
  <c r="E14" i="24"/>
  <c r="D14" i="24"/>
  <c r="C14" i="24"/>
  <c r="M43" i="24" l="1"/>
  <c r="M44" i="24" s="1"/>
  <c r="M45" i="24" s="1"/>
  <c r="M46" i="24" s="1"/>
  <c r="M41" i="24"/>
  <c r="M42" i="24" s="1"/>
  <c r="N42" i="24" s="1"/>
  <c r="M39" i="24"/>
  <c r="M40" i="24" s="1"/>
  <c r="N40" i="24" s="1"/>
  <c r="M47" i="24"/>
  <c r="M48" i="24" s="1"/>
  <c r="M49" i="24" s="1"/>
  <c r="N49" i="24" s="1"/>
  <c r="N46" i="24"/>
  <c r="N47" i="24"/>
  <c r="N41" i="24" l="1"/>
  <c r="N43" i="24"/>
  <c r="N45" i="24"/>
  <c r="N44" i="24"/>
  <c r="N39" i="24"/>
  <c r="O40" i="24"/>
  <c r="O42" i="24"/>
  <c r="O46" i="24"/>
  <c r="N48" i="24"/>
  <c r="O49" i="24" s="1"/>
  <c r="P49" i="24" l="1"/>
  <c r="P40" i="24"/>
  <c r="P42" i="24"/>
  <c r="P46" i="24"/>
  <c r="C27" i="24" l="1"/>
  <c r="D27" i="24" s="1"/>
  <c r="C29" i="24"/>
  <c r="D29" i="24" s="1"/>
  <c r="C28" i="24"/>
  <c r="D28" i="24" s="1"/>
  <c r="L28" i="1" l="1"/>
  <c r="N8" i="1" l="1"/>
  <c r="N9" i="1"/>
  <c r="N11" i="1"/>
  <c r="N10" i="1"/>
  <c r="P10" i="1" s="1"/>
  <c r="P9" i="1"/>
  <c r="P14" i="1" s="1"/>
  <c r="L29" i="1" s="1"/>
  <c r="I24" i="6" s="1"/>
  <c r="U9" i="1" l="1"/>
  <c r="S22" i="1"/>
  <c r="L12" i="1" s="1"/>
  <c r="F7" i="1" l="1"/>
  <c r="F8" i="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F1052" i="1" s="1"/>
  <c r="F1053" i="1" s="1"/>
  <c r="F1054" i="1" s="1"/>
  <c r="F1055" i="1" s="1"/>
  <c r="F1056" i="1" s="1"/>
  <c r="F1057" i="1" s="1"/>
  <c r="F1058" i="1" s="1"/>
  <c r="F1059" i="1" s="1"/>
  <c r="F1060" i="1" s="1"/>
  <c r="F1061" i="1" s="1"/>
  <c r="F1062" i="1" s="1"/>
  <c r="F1063" i="1" s="1"/>
  <c r="F1064" i="1" s="1"/>
  <c r="F1065" i="1" s="1"/>
  <c r="F1066" i="1" s="1"/>
  <c r="F1067" i="1" s="1"/>
  <c r="F1068" i="1" s="1"/>
  <c r="F1069" i="1" s="1"/>
  <c r="F1070" i="1" s="1"/>
  <c r="F1071" i="1" s="1"/>
  <c r="F1072" i="1" s="1"/>
  <c r="F1073" i="1" s="1"/>
  <c r="F1074" i="1" s="1"/>
  <c r="F1075" i="1" s="1"/>
  <c r="F1076" i="1" s="1"/>
  <c r="F1077" i="1" s="1"/>
  <c r="F1078" i="1" s="1"/>
  <c r="F1079" i="1" s="1"/>
  <c r="F1080" i="1" s="1"/>
  <c r="F1081" i="1" s="1"/>
  <c r="F1082" i="1" s="1"/>
  <c r="F1083" i="1" s="1"/>
  <c r="F1084" i="1" s="1"/>
  <c r="F1085" i="1" s="1"/>
  <c r="F1086" i="1" s="1"/>
  <c r="F1087" i="1" s="1"/>
  <c r="F1088" i="1" s="1"/>
  <c r="F1089" i="1" s="1"/>
  <c r="F1090" i="1" s="1"/>
  <c r="F1091" i="1" s="1"/>
  <c r="F1092" i="1" s="1"/>
  <c r="F1093" i="1" s="1"/>
  <c r="F1094" i="1" s="1"/>
  <c r="F1095" i="1" s="1"/>
  <c r="F1096" i="1" s="1"/>
  <c r="F1097" i="1" s="1"/>
  <c r="F1098" i="1" s="1"/>
  <c r="F1099" i="1" s="1"/>
  <c r="F1100" i="1" s="1"/>
  <c r="F1101" i="1" s="1"/>
  <c r="F1102" i="1" s="1"/>
  <c r="F1103" i="1" s="1"/>
  <c r="F1104" i="1" s="1"/>
  <c r="F1105" i="1" s="1"/>
  <c r="F1106" i="1" s="1"/>
  <c r="F1107" i="1" s="1"/>
  <c r="F1108" i="1" s="1"/>
  <c r="F1109" i="1" s="1"/>
  <c r="F1110" i="1" s="1"/>
  <c r="F1111" i="1" s="1"/>
  <c r="F1112" i="1" s="1"/>
  <c r="F1113" i="1" s="1"/>
  <c r="F1114" i="1" s="1"/>
  <c r="F1115" i="1" s="1"/>
  <c r="F1116" i="1" s="1"/>
  <c r="F1117" i="1" s="1"/>
  <c r="F1118" i="1" s="1"/>
  <c r="F1119" i="1" s="1"/>
  <c r="F1120" i="1" s="1"/>
  <c r="F1121" i="1" s="1"/>
  <c r="F1122" i="1" s="1"/>
  <c r="F1123" i="1" s="1"/>
  <c r="F1124" i="1" s="1"/>
  <c r="F1125" i="1" s="1"/>
  <c r="F1126" i="1" s="1"/>
  <c r="F1127" i="1" s="1"/>
  <c r="F1128" i="1" s="1"/>
  <c r="F1129" i="1" s="1"/>
  <c r="F1130" i="1" s="1"/>
  <c r="F1131" i="1" s="1"/>
  <c r="F1132" i="1" s="1"/>
  <c r="F1133" i="1" s="1"/>
  <c r="F1134" i="1" s="1"/>
  <c r="F1135" i="1" s="1"/>
  <c r="F1136" i="1" s="1"/>
  <c r="F1137" i="1" s="1"/>
  <c r="F1138" i="1" s="1"/>
  <c r="F1139" i="1" s="1"/>
  <c r="F1140" i="1" s="1"/>
  <c r="F1141" i="1" s="1"/>
  <c r="F1142" i="1" s="1"/>
  <c r="F1143" i="1" s="1"/>
  <c r="F1144" i="1" s="1"/>
  <c r="F1145" i="1" s="1"/>
  <c r="F1146" i="1" s="1"/>
  <c r="F1147" i="1" s="1"/>
  <c r="F1148" i="1" s="1"/>
  <c r="F1149" i="1" s="1"/>
  <c r="F1150" i="1" s="1"/>
  <c r="F1151" i="1" s="1"/>
  <c r="F1152" i="1" s="1"/>
  <c r="F1153" i="1" s="1"/>
  <c r="F1154" i="1" s="1"/>
  <c r="F1155" i="1" s="1"/>
  <c r="F1156" i="1" s="1"/>
  <c r="F1157" i="1" s="1"/>
  <c r="F1158" i="1" s="1"/>
  <c r="F1159" i="1" s="1"/>
  <c r="F1160" i="1" s="1"/>
  <c r="F1161" i="1" s="1"/>
  <c r="F1162" i="1" s="1"/>
  <c r="F1163" i="1" s="1"/>
  <c r="F1164" i="1" s="1"/>
  <c r="F1165" i="1" s="1"/>
  <c r="F1166" i="1" s="1"/>
  <c r="F1167" i="1" s="1"/>
  <c r="F1168" i="1" s="1"/>
  <c r="F1169" i="1" s="1"/>
  <c r="F1170" i="1" s="1"/>
  <c r="F1171" i="1" s="1"/>
  <c r="F1172" i="1" s="1"/>
  <c r="F1173" i="1" s="1"/>
  <c r="F1174" i="1" s="1"/>
  <c r="F1175" i="1" s="1"/>
  <c r="F1176" i="1" s="1"/>
  <c r="F1177" i="1" s="1"/>
  <c r="F1178" i="1" s="1"/>
  <c r="F1179" i="1" s="1"/>
  <c r="F1180" i="1" s="1"/>
  <c r="F1181" i="1" s="1"/>
  <c r="F1182" i="1" s="1"/>
  <c r="F1183" i="1" s="1"/>
  <c r="F1184" i="1" s="1"/>
  <c r="F1185" i="1" s="1"/>
  <c r="F1186" i="1" s="1"/>
  <c r="F1187" i="1" s="1"/>
  <c r="F1188" i="1" s="1"/>
  <c r="F1189" i="1" s="1"/>
  <c r="F1190" i="1" s="1"/>
  <c r="F1191" i="1" s="1"/>
  <c r="F1192" i="1" s="1"/>
  <c r="F1193" i="1" s="1"/>
  <c r="F1194" i="1" s="1"/>
  <c r="F1195" i="1" s="1"/>
  <c r="F1196" i="1" s="1"/>
  <c r="F6" i="5"/>
  <c r="H6" i="5" s="1"/>
  <c r="F24" i="18" l="1"/>
  <c r="L14" i="1"/>
  <c r="F7" i="5" l="1"/>
  <c r="H7" i="5" s="1"/>
  <c r="F8" i="5"/>
  <c r="H8" i="5" s="1"/>
  <c r="F9" i="5"/>
  <c r="H9" i="5" s="1"/>
  <c r="C18" i="20"/>
  <c r="E6" i="18" l="1"/>
  <c r="E78" i="18"/>
  <c r="F78" i="18" s="1"/>
  <c r="E77" i="18"/>
  <c r="F77" i="18" s="1"/>
  <c r="E76" i="18"/>
  <c r="F76" i="18" s="1"/>
  <c r="E75" i="18"/>
  <c r="F75" i="18" s="1"/>
  <c r="E74" i="18"/>
  <c r="F74" i="18" s="1"/>
  <c r="E8" i="18"/>
  <c r="F8" i="18" s="1"/>
  <c r="E7" i="18"/>
  <c r="F7" i="18" s="1"/>
  <c r="E73" i="18"/>
  <c r="F73" i="18" s="1"/>
  <c r="E11" i="23" s="1"/>
  <c r="E72" i="18"/>
  <c r="F72" i="18" s="1"/>
  <c r="E71" i="18"/>
  <c r="F71" i="18" s="1"/>
  <c r="E70" i="18"/>
  <c r="F70" i="18" s="1"/>
  <c r="E69" i="18"/>
  <c r="E68" i="18"/>
  <c r="F68" i="18" s="1"/>
  <c r="E67" i="18"/>
  <c r="F67" i="18" s="1"/>
  <c r="E12" i="18"/>
  <c r="E66" i="18"/>
  <c r="F66" i="18" s="1"/>
  <c r="E65" i="18"/>
  <c r="F65" i="18" s="1"/>
  <c r="E64" i="18"/>
  <c r="F64" i="18" s="1"/>
  <c r="E63" i="18"/>
  <c r="F63" i="18" s="1"/>
  <c r="E62" i="18"/>
  <c r="F62" i="18" s="1"/>
  <c r="E61" i="18"/>
  <c r="F61" i="18" s="1"/>
  <c r="E60" i="18"/>
  <c r="F60" i="18" s="1"/>
  <c r="E59" i="18"/>
  <c r="F59" i="18" s="1"/>
  <c r="E58" i="18"/>
  <c r="F58" i="18" s="1"/>
  <c r="E6" i="23" s="1"/>
  <c r="E20" i="18"/>
  <c r="F20" i="18" s="1"/>
  <c r="E19" i="18"/>
  <c r="F19" i="18" s="1"/>
  <c r="E57" i="18"/>
  <c r="F57" i="18" s="1"/>
  <c r="E56" i="18"/>
  <c r="F56" i="18" s="1"/>
  <c r="E55" i="18"/>
  <c r="F55" i="18" s="1"/>
  <c r="E54" i="18"/>
  <c r="F54" i="18" s="1"/>
  <c r="E53" i="18"/>
  <c r="F53" i="18" s="1"/>
  <c r="E52" i="18"/>
  <c r="F52" i="18" s="1"/>
  <c r="E51" i="18"/>
  <c r="F51" i="18" s="1"/>
  <c r="E50" i="18"/>
  <c r="F50" i="18" s="1"/>
  <c r="E5" i="18"/>
  <c r="F5" i="18" s="1"/>
  <c r="E11" i="18"/>
  <c r="F11" i="18" s="1"/>
  <c r="E9" i="23" s="1"/>
  <c r="E10" i="18"/>
  <c r="E4" i="18"/>
  <c r="E49" i="18"/>
  <c r="F49" i="18" s="1"/>
  <c r="E48" i="18"/>
  <c r="F48" i="18" s="1"/>
  <c r="E47" i="18"/>
  <c r="F47" i="18" s="1"/>
  <c r="E46" i="18"/>
  <c r="F46" i="18" s="1"/>
  <c r="E45" i="18"/>
  <c r="F45" i="18" s="1"/>
  <c r="E44" i="18"/>
  <c r="F44" i="18" s="1"/>
  <c r="E43" i="18"/>
  <c r="F43" i="18" s="1"/>
  <c r="E9" i="18"/>
  <c r="F9" i="18" s="1"/>
  <c r="E17" i="18"/>
  <c r="E42" i="18"/>
  <c r="F42" i="18" s="1"/>
  <c r="E40" i="18"/>
  <c r="E16" i="18"/>
  <c r="E39" i="18"/>
  <c r="F39" i="18" s="1"/>
  <c r="E38" i="18"/>
  <c r="F38" i="18" s="1"/>
  <c r="E37" i="18"/>
  <c r="F37" i="18" s="1"/>
  <c r="E36" i="18"/>
  <c r="F36" i="18" s="1"/>
  <c r="E35" i="18"/>
  <c r="F35" i="18" s="1"/>
  <c r="E34" i="18"/>
  <c r="F34" i="18" s="1"/>
  <c r="E14" i="18"/>
  <c r="F14" i="18" s="1"/>
  <c r="E33" i="18"/>
  <c r="F33" i="18" s="1"/>
  <c r="E19" i="23" s="1"/>
  <c r="E32" i="18"/>
  <c r="F32" i="18" s="1"/>
  <c r="E15" i="18"/>
  <c r="F15" i="18" s="1"/>
  <c r="E31" i="18"/>
  <c r="F31" i="18" s="1"/>
  <c r="E15" i="23" s="1"/>
  <c r="E30" i="18"/>
  <c r="F30" i="18" s="1"/>
  <c r="E29" i="18"/>
  <c r="F29" i="18" s="1"/>
  <c r="E2" i="18"/>
  <c r="F2" i="18" s="1"/>
  <c r="E28" i="18"/>
  <c r="F28" i="18" s="1"/>
  <c r="E27" i="18"/>
  <c r="F27" i="18" s="1"/>
  <c r="E26" i="18"/>
  <c r="F26" i="18" s="1"/>
  <c r="E25" i="18"/>
  <c r="F25" i="18" s="1"/>
  <c r="E23" i="18"/>
  <c r="E18" i="18"/>
  <c r="F18" i="18" s="1"/>
  <c r="E3" i="18"/>
  <c r="F3" i="18" s="1"/>
  <c r="E22" i="18"/>
  <c r="F22" i="18" s="1"/>
  <c r="E21" i="18"/>
  <c r="F21" i="18" s="1"/>
  <c r="E13" i="18"/>
  <c r="F13" i="18" s="1"/>
  <c r="E20" i="23" l="1"/>
  <c r="E16" i="23"/>
  <c r="E21" i="23"/>
  <c r="E10" i="23"/>
  <c r="E8" i="23"/>
  <c r="E13" i="23"/>
  <c r="E7" i="23"/>
  <c r="E5" i="23"/>
  <c r="E14" i="23"/>
  <c r="E12" i="23"/>
  <c r="F10" i="18"/>
  <c r="F69" i="18"/>
  <c r="F40" i="18"/>
  <c r="E41" i="18"/>
  <c r="F41" i="18" s="1"/>
  <c r="F23" i="18"/>
  <c r="F6" i="18"/>
  <c r="F16" i="18"/>
  <c r="E17" i="23" s="1"/>
  <c r="F17" i="18"/>
  <c r="F12" i="18"/>
  <c r="F4" i="18"/>
  <c r="E18" i="23" l="1"/>
  <c r="E22" i="23"/>
  <c r="J15" i="9"/>
  <c r="J16" i="9" s="1"/>
  <c r="H10" i="5"/>
  <c r="I22" i="6" s="1"/>
  <c r="D920" i="9"/>
  <c r="E921" i="9"/>
  <c r="E922" i="9" s="1"/>
  <c r="G8" i="23" l="1"/>
  <c r="G10" i="23"/>
  <c r="G9" i="23"/>
  <c r="G16" i="23"/>
  <c r="G7" i="23"/>
  <c r="G11" i="23"/>
  <c r="G21" i="23"/>
  <c r="G6" i="23"/>
  <c r="G17" i="23"/>
  <c r="G15" i="23"/>
  <c r="G13" i="23"/>
  <c r="G20" i="23"/>
  <c r="G14" i="23"/>
  <c r="G12" i="23"/>
  <c r="G5" i="23"/>
  <c r="G18" i="23"/>
  <c r="G19" i="23"/>
  <c r="G22" i="23"/>
  <c r="G23" i="23" l="1"/>
  <c r="G24" i="23" s="1"/>
  <c r="G23" i="9"/>
  <c r="G24" i="9" s="1"/>
  <c r="I18" i="6" l="1"/>
  <c r="G10" i="6"/>
  <c r="I21" i="6"/>
  <c r="G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margriet</author>
  </authors>
  <commentList>
    <comment ref="D37" authorId="0" shapeId="0" xr:uid="{00000000-0006-0000-0100-000001000000}">
      <text>
        <r>
          <rPr>
            <sz val="9"/>
            <color indexed="81"/>
            <rFont val="Tahoma"/>
            <family val="2"/>
          </rPr>
          <t>"Het bedrijf onderbouwt de kwalitatieve inschatting in het rapport,  o.a. door bronnen te vermelden en te onderbouwen waarom deze van toepassing zijn. Uiteraard kan op onderdelen ook gebruik gemaakt worden van eigen (grove) berekeningen en uitkomsten van eerdere projecten"</t>
        </r>
      </text>
    </comment>
    <comment ref="E37" authorId="0" shapeId="0" xr:uid="{00000000-0006-0000-0100-000002000000}">
      <text>
        <r>
          <rPr>
            <sz val="9"/>
            <color indexed="81"/>
            <rFont val="Tahoma"/>
            <family val="2"/>
          </rPr>
          <t>"Het bedrijf geeft een inschatting van het effect van aanpassingen of verbeteringen van de activiteit op de CO2-emissie van de emissiebronnen in kolom 2. Het bedrijf maakt dit aannemelijk aan de hand van uitkomsten van eerdere projecten, studies etc. (ook die van toonaangevende andere spelers) en eigen inschattingen"</t>
        </r>
      </text>
    </comment>
  </commentList>
</comments>
</file>

<file path=xl/sharedStrings.xml><?xml version="1.0" encoding="utf-8"?>
<sst xmlns="http://schemas.openxmlformats.org/spreadsheetml/2006/main" count="4084" uniqueCount="1395">
  <si>
    <t>Totaal</t>
  </si>
  <si>
    <t>excl. Btw</t>
  </si>
  <si>
    <t>inc. Btw</t>
  </si>
  <si>
    <t>ton CO2</t>
  </si>
  <si>
    <t xml:space="preserve">2. Categorie: </t>
  </si>
  <si>
    <t xml:space="preserve">3. Categorie: </t>
  </si>
  <si>
    <t xml:space="preserve">4. Categorie: </t>
  </si>
  <si>
    <t>kg CO2/ton</t>
  </si>
  <si>
    <t>Transport</t>
  </si>
  <si>
    <t>Groenafval</t>
  </si>
  <si>
    <t>kg</t>
  </si>
  <si>
    <t>kg CO2</t>
  </si>
  <si>
    <t>Prognos, 2008. "Resource savings and CO2 reduction potential in wast management in Europe and the possible contribution to the CO2 reduction target in 2020"; shredding&amp;crushing</t>
  </si>
  <si>
    <t>Prognos, 2008. "Resource savings and CO2 reduction potential in wast management in Europe and the possible contribution to the CO2 reduction target in 2020"; production of press board from waste wood (moist)</t>
  </si>
  <si>
    <t>Rangorde</t>
  </si>
  <si>
    <t>(g/mg/k/nvt)</t>
  </si>
  <si>
    <t>(g/mg/k/ nvt)</t>
  </si>
  <si>
    <t>Woon-werkverkeer medewerkers</t>
  </si>
  <si>
    <t>Afval</t>
  </si>
  <si>
    <t>Aangekochte goederen en diensten</t>
  </si>
  <si>
    <t>Kapitaal goederen</t>
  </si>
  <si>
    <t>Upstream transport en distributie</t>
  </si>
  <si>
    <t>Productieafval</t>
  </si>
  <si>
    <t>Woon-werkverkeer</t>
  </si>
  <si>
    <t>Upstream geleaste activa</t>
  </si>
  <si>
    <t>Downstream transport en distributie</t>
  </si>
  <si>
    <t>Ver- of bewerken van verkochte producten</t>
  </si>
  <si>
    <t>End-of-life verwerking van verkochte producten</t>
  </si>
  <si>
    <t>Downstream geleaste activa</t>
  </si>
  <si>
    <t>Investeringen</t>
  </si>
  <si>
    <t>Gebruik van verkochte producten</t>
  </si>
  <si>
    <t>Franchisehouders</t>
  </si>
  <si>
    <t>Activiteiten</t>
  </si>
  <si>
    <t>Sector</t>
  </si>
  <si>
    <t>* Bron conversiefactoren: "2011 Guidelines to Defra / DECC's GHG Conversion Factors for Company Reporting"</t>
  </si>
  <si>
    <t>Ingekochte goederen en diensten</t>
  </si>
  <si>
    <t>Bij gerechtvaardigde twijfel is het antwoord op de vraag “Worden de kosten bij het bedrijf gedeclareerd?” richtinggevend. Is het antwoord ja, dan vallen de emissies onder scope 2. Is het antwoord nee, dan vallen de emissies onder scope 3.</t>
  </si>
  <si>
    <t>Inhuur materieel</t>
  </si>
  <si>
    <t>Informeren bij leveranciers naar duurzaamheid geleverde producten en alternatieven. Aanscherpen inkoopbeleid (verplichting tot voeren CO2 reductiebeleid)</t>
  </si>
  <si>
    <t>ja</t>
  </si>
  <si>
    <t>nee</t>
  </si>
  <si>
    <t>matig</t>
  </si>
  <si>
    <t>Bedrijfsnaam:</t>
  </si>
  <si>
    <t xml:space="preserve">                                             </t>
  </si>
  <si>
    <t xml:space="preserve">1. Categorie: </t>
  </si>
  <si>
    <t>Zakelijk reizen (niet in scope 1 of 2)</t>
  </si>
  <si>
    <t>Brandstof en energie gerelateerde activiteiten (niet in scope 1 of 2)</t>
  </si>
  <si>
    <t>Omzet</t>
  </si>
  <si>
    <t>Invloed</t>
  </si>
  <si>
    <t>In de eerste 3 kolommen van de berekening wordt automatisch een cijfer gegeven op basis van ingevulde 'G, MG of K' in de grote tabel. Daarnaast moet in kolom 'Omzet' een rangorde ingevuld worden voor de omzet van de PMc's, waarbij de grootste PMc een 1 krijgt en PMC's met kleinere omzet een hoger getal.</t>
  </si>
  <si>
    <t>Gemeenten</t>
  </si>
  <si>
    <t>Provincies</t>
  </si>
  <si>
    <t>Waterschappen</t>
  </si>
  <si>
    <t>Aannemers</t>
  </si>
  <si>
    <t>Installateurs</t>
  </si>
  <si>
    <t>*2012 Guidelines to Defra / DECC's GHG Conversion Factors for Company Reporting.</t>
  </si>
  <si>
    <t>kg CO2/€</t>
  </si>
  <si>
    <t xml:space="preserve"> </t>
  </si>
  <si>
    <t>Score</t>
  </si>
  <si>
    <t xml:space="preserve">1. Purchased goods and services </t>
  </si>
  <si>
    <t xml:space="preserve">All upstream (cradle-to-gate) emissions of purchased goods and services </t>
  </si>
  <si>
    <t xml:space="preserve">2. Capital goods </t>
  </si>
  <si>
    <t xml:space="preserve">Extraction, production, and transportation of capital goods purchased or acquired by the reporting company in the reporting year </t>
  </si>
  <si>
    <t xml:space="preserve">All upstream (cradle-to-gate) emissions of purchased capital goods </t>
  </si>
  <si>
    <t xml:space="preserve">3. Fuel- and energy-related activities (not included in scope 1 or scope 2) </t>
  </si>
  <si>
    <t xml:space="preserve">a. Upstream emissions of purchased fuels (extraction, production, and transportation of fuels consumed by the reporting company) </t>
  </si>
  <si>
    <t xml:space="preserve">a. For upstream emissions of purchased fuels: All upstream (cradle-to-gate) emissions of purchased fuels (from raw material extraction up to the point of, but excluding combustion) </t>
  </si>
  <si>
    <t xml:space="preserve">b. Upstream emissions of purchased electricity (extraction, production, and transportation of fuels consumed in the generation of electricity, steam, heating, and cooling consumed by the reporting company) </t>
  </si>
  <si>
    <t xml:space="preserve">b. For upstream emissions of purchased electricity: All upstream (cradle-to-gate) emissions of purchased fuels (from raw material extraction up to the point of, but excluding, combustion by a power generator) </t>
  </si>
  <si>
    <t xml:space="preserve">c. Transmission and distribution (T&amp;D) losses (generation of electricity, steam, heating and cooling that is consumed (i.e., lost) in a T&amp;D system) – reported by end user </t>
  </si>
  <si>
    <t xml:space="preserve">c. For T&amp;D losses: All upstream (cradle-to-gate) emissions of energy consumed in a T&amp;D system, including emissions from combustion </t>
  </si>
  <si>
    <t xml:space="preserve">d. Generation of purchased electricity that is sold to end users (generation of electricity, steam, heating, and cooling that is purchased by the reporting company and sold to end users) – reported by utility company or energy retailer only </t>
  </si>
  <si>
    <t>d. For generation of purchased electricity that is sold to end users: Emissions from the generation of purchased energy</t>
  </si>
  <si>
    <t xml:space="preserve">4. Upstream transportation and distribution </t>
  </si>
  <si>
    <t xml:space="preserve">5. Waste generated in operations </t>
  </si>
  <si>
    <t xml:space="preserve">6. Business travel </t>
  </si>
  <si>
    <t xml:space="preserve">7. Employee commuting </t>
  </si>
  <si>
    <t xml:space="preserve">8. Upstream leased assets </t>
  </si>
  <si>
    <t xml:space="preserve">9. Downstream transportation and distribution </t>
  </si>
  <si>
    <t xml:space="preserve">10. Processing of sold products </t>
  </si>
  <si>
    <t xml:space="preserve">11. Use of sold products </t>
  </si>
  <si>
    <t xml:space="preserve">The direct use-phase emissions of sold products over their expected lifetime (i.e., the scope 1 and scope 2 emissions of end users that occur from the use of: products that directly consume energy (fuels or electricity) during use; fuels and feedstocks; and GHGs and products that contain or form GHGs that are emitted during use) </t>
  </si>
  <si>
    <t xml:space="preserve">Optional: The indirect use-phase emissions of sold products over their expected lifetime (i.e., emissions from the use of products that indirectly consume energy (fuels or electricity) during use) </t>
  </si>
  <si>
    <t xml:space="preserve">12. End-of-life treatment of sold products </t>
  </si>
  <si>
    <t xml:space="preserve">Waste disposal and treatment of products sold by the reporting company (in the reporting year) at the end of their life </t>
  </si>
  <si>
    <t xml:space="preserve">13. Downstream leased assets </t>
  </si>
  <si>
    <t xml:space="preserve">14. Franchises </t>
  </si>
  <si>
    <t xml:space="preserve">15. Investments </t>
  </si>
  <si>
    <t>Landbouwproducten</t>
  </si>
  <si>
    <t>landbouw, tuinbouw, inclusief levende planten, niet-vervaardigde tabak; levende dieren en dierlijke producten</t>
  </si>
  <si>
    <t>Luchttransport</t>
  </si>
  <si>
    <t>Ancillary transport services</t>
  </si>
  <si>
    <t>Aanvullende transportdiensten</t>
  </si>
  <si>
    <t>Diensten van reisbureaus en touroperators; toeristische hulpdiensten n.e.c. Andere vervoersondersteunende diensten.</t>
  </si>
  <si>
    <t>Articles of concrete, stone etc</t>
  </si>
  <si>
    <t>Artikelen van beton, steen enz</t>
  </si>
  <si>
    <t>Artikelen van beton, gips en cement. Gesneden, gevormde en afgewerkte sier- en bouwsteen en artikelen daarvan. Andere niet-metaalhoudende minerale producten</t>
  </si>
  <si>
    <t>Auxiliary financial services</t>
  </si>
  <si>
    <t>Financiële hulpdiensten</t>
  </si>
  <si>
    <t>Ondersteunende diensten voor financiële bemiddeling, verzekeringen en pensioenfondsen</t>
  </si>
  <si>
    <t>Banking and finance</t>
  </si>
  <si>
    <t>Bankieren en financieren</t>
  </si>
  <si>
    <t>Bedrijfskleding</t>
  </si>
  <si>
    <t>Cement, lime and plaster</t>
  </si>
  <si>
    <t>Cement, kalk en gips</t>
  </si>
  <si>
    <t>Ceramic goods</t>
  </si>
  <si>
    <t>Keramische goederen</t>
  </si>
  <si>
    <t>Niet-vuurvaste keramische goederen anders dan voor constructiedoeleinden; vuurvaste keramische producten. Keramische tegels en vlaggen</t>
  </si>
  <si>
    <t xml:space="preserve">Steenkool, bruinkool, turf </t>
  </si>
  <si>
    <t>Computer services</t>
  </si>
  <si>
    <t>Computer Services</t>
  </si>
  <si>
    <t xml:space="preserve">Ruwe aardolie, aardgas </t>
  </si>
  <si>
    <t>Education</t>
  </si>
  <si>
    <t>Onderwijs</t>
  </si>
  <si>
    <t>Electrical machinery</t>
  </si>
  <si>
    <t>Elektrische machines</t>
  </si>
  <si>
    <t>Elektromotoren, generatoren en transformatoren. Apparaten voor distributie en controle van elektriciteit. Geïsoleerde draad en kabel. Accumulatoren, primaire cellen en primaire batterijen. Verlichting uitrusten</t>
  </si>
  <si>
    <t>Fertilisers</t>
  </si>
  <si>
    <t>meststoffen</t>
  </si>
  <si>
    <t>Visproducten</t>
  </si>
  <si>
    <t>Waterdieren, levend, vers of gekoeld, niet klaargemaakt voor consumptie</t>
  </si>
  <si>
    <t>Eten en drinken producten</t>
  </si>
  <si>
    <t>Bereid vlees, vis, fruit, groenten, enz .; zuivelproducten; dranken; oliën en vetten</t>
  </si>
  <si>
    <t>Forestry products</t>
  </si>
  <si>
    <t>Bosbouwproducten</t>
  </si>
  <si>
    <t>Ruw hout, andere bosbouwproducten</t>
  </si>
  <si>
    <t>Furniture, other manufactured goods, recycling services</t>
  </si>
  <si>
    <t>Meubels, andere industrieproducten, recyclagediensten</t>
  </si>
  <si>
    <t>Meubels, musical, sport, games, secundaire grondstoffen, sloop.</t>
  </si>
  <si>
    <t>Glass and glass products</t>
  </si>
  <si>
    <t>Glas en glasproducten</t>
  </si>
  <si>
    <t>Health and social work</t>
  </si>
  <si>
    <t>Gezondheid en maatschappelijk werk</t>
  </si>
  <si>
    <t>Menselijke gezondheid. Veterinaire diensten. Maatschappelijk werk.</t>
  </si>
  <si>
    <t>Hotels, catering, pubs etc</t>
  </si>
  <si>
    <t>Hotels, catering, pubs enz</t>
  </si>
  <si>
    <t>Industrial gases and dyes</t>
  </si>
  <si>
    <t>Industriële gassen en kleurstoffen</t>
  </si>
  <si>
    <t>industriële gassen., kleurstoffen, pigmenten.</t>
  </si>
  <si>
    <t>Inorganic chemicals</t>
  </si>
  <si>
    <t>Anorganische chemicaliën</t>
  </si>
  <si>
    <t>Chemische elementen n.e.c .; anorganische zuren en verbindingen. Metallische halogenaten; hypochlorieten, chloraten en perchloraten.</t>
  </si>
  <si>
    <t>Insurance and pension funds</t>
  </si>
  <si>
    <t>Verzekerings- en pensioenfondsen</t>
  </si>
  <si>
    <t>Iron and steel</t>
  </si>
  <si>
    <t>Ijzer en staal</t>
  </si>
  <si>
    <t>Basisijzer en staal en ferrolegeringen. Tubes.</t>
  </si>
  <si>
    <t>Kantoorartikelen</t>
  </si>
  <si>
    <t>Leather products, footwear</t>
  </si>
  <si>
    <t>Lederen producten, schoenen</t>
  </si>
  <si>
    <t>Legal, consultancy, other business activities</t>
  </si>
  <si>
    <t>Juridisch, consultancy, overige zakelijke activiteiten</t>
  </si>
  <si>
    <t>Juridische, boekhoudkundige, boekhoudkundige en auditdiensten; belastingadviesdiensten; marktonderzoek en opiniepeilingen; Zakelijke en managementadviesdiensten; holdings diensten. Bouwkundig, technisch en aanverwant. Technische testen en analyseren. Reclame. Veiligheid. Werving &amp; HR. Industriële reiniging.</t>
  </si>
  <si>
    <t>Machinery and equipment</t>
  </si>
  <si>
    <t>Machines en uitrusting</t>
  </si>
  <si>
    <t>Machines voor de productie en het gebruik van mechanische energie, behalve vliegtuig-, voertuig- en fietsmotoren. Landbouw- en bosbouwmachines. Wapens. Werktuigmachines. Ander speciaal doel.</t>
  </si>
  <si>
    <t xml:space="preserve">Elektriciteit </t>
  </si>
  <si>
    <t>Productie en distributie van elektriciteit</t>
  </si>
  <si>
    <t>Hoofdgas</t>
  </si>
  <si>
    <t>Vervaardigde gas- en distributiediensten voor gasvormige brandstoffen via het net. Stoom- en warmwatervoorziening.</t>
  </si>
  <si>
    <t xml:space="preserve">Mains water </t>
  </si>
  <si>
    <t>Leidingwater</t>
  </si>
  <si>
    <t>Verzameld en gezuiverd water; distributie van water.</t>
  </si>
  <si>
    <t>Man-made fibres</t>
  </si>
  <si>
    <t>Kunstmatige vezels</t>
  </si>
  <si>
    <t>Synthetische vezels. Cellulose en andere kunstmatige vezels. Afval van synthetische of kunstmatige vezels.</t>
  </si>
  <si>
    <t>Medical and precision instruments</t>
  </si>
  <si>
    <t>Medische en precisie-instrumenten</t>
  </si>
  <si>
    <t>Medische, precisie- en optische instrumenten; horloges en klokken.</t>
  </si>
  <si>
    <t>Metal castings</t>
  </si>
  <si>
    <t>Metalen gietstukken</t>
  </si>
  <si>
    <t>Diensten voor gieterijen. Gieten van ijzer, staal, lichte metalen, andere non-ferro.</t>
  </si>
  <si>
    <t xml:space="preserve">Metal ores </t>
  </si>
  <si>
    <t>Metaalertsen</t>
  </si>
  <si>
    <t>Metal products</t>
  </si>
  <si>
    <t>Metalen producten</t>
  </si>
  <si>
    <t>Structurele metalen producten. Tanks, reservoirs en containers van metaal; radiatoren voor centrale verwarming en ketels. Stoomgeneratoren, behalve cv-ketels voor warm water. Smeden, persen, stampen en rolvormen van metaal; poeder-Metallurgie. Behandeling en coaten van metaal; algemene werktuigbouwkundige diensten. Bestek, gereedschap en algemene hardware. Andere gefabriceerde producten.</t>
  </si>
  <si>
    <t>Motor vehicle distribution and repair, automotive fuel retail</t>
  </si>
  <si>
    <t>Distributie en reparatie van motorvoertuigen, detailhandel in motorbrandstoffen</t>
  </si>
  <si>
    <t>Handel, onderhoud en reparatie van motorvoertuigen en motorfietsen; detailhandel in motorbrandstoffen.</t>
  </si>
  <si>
    <t xml:space="preserve">Motor vehicles </t>
  </si>
  <si>
    <t>Motorvoertuigen</t>
  </si>
  <si>
    <t>Non-ferrous metals</t>
  </si>
  <si>
    <t>Non-ferrometalen</t>
  </si>
  <si>
    <t>Edele metalen. Aluminium en aluminiumproducten. Lood, zink, tin en producten daarvan. Koperen en nikkel prikstokken.</t>
  </si>
  <si>
    <t>Office machinery and computers</t>
  </si>
  <si>
    <t>Kantoormachines en computers</t>
  </si>
  <si>
    <t>Organic chemicals</t>
  </si>
  <si>
    <t>Organische chemicaliën</t>
  </si>
  <si>
    <t>Koolwaterstoffen / derivaten. Alcoholen, fenolen, fenol-alcoholen en gehalogeneerde / gesulfoneerde / nitraten / nitrosoderivaten; industriële vetalcoholen. Industriële monocarbonzuren; carbonzuren en derivaten. Organische verbindingen met stikstoffuncties. Organo-zwavelverbindingen en andere organo-anorganische verbindingen; heterocyclische verbindingen n.e.c .. Ethers, organische peroxiden, epoxiden, acetalen en hemiacetalen; andere organische verbindingen.</t>
  </si>
  <si>
    <t>Other chemical products</t>
  </si>
  <si>
    <t>Andere chemische producten</t>
  </si>
  <si>
    <t>Explosieven, lijmen, gelatines, etherische oliën, fotochemicaliën, andere neg</t>
  </si>
  <si>
    <t>Other service activities</t>
  </si>
  <si>
    <t>Overige serviceactiviteiten</t>
  </si>
  <si>
    <t>Wassen en stomerij. Kappers en andere schoonheidsbehandelingen. Begrafenis- en aanverwante diensten. Fysieke welzijnsdiensten.</t>
  </si>
  <si>
    <t>Other transport equipment</t>
  </si>
  <si>
    <t>Andere transportmiddelen</t>
  </si>
  <si>
    <t>Schepen, spoorwegmaterieel, vliegtuigen, ruimtevaartuigen, motorfietsen, fietsen.</t>
  </si>
  <si>
    <t>Paints, varnishes, printing ink etc</t>
  </si>
  <si>
    <t>Verven, vernissen, drukinkt enz</t>
  </si>
  <si>
    <t>Pesticides</t>
  </si>
  <si>
    <t>pesticiden</t>
  </si>
  <si>
    <t>Pesticiden en andere agrochemische producten.</t>
  </si>
  <si>
    <t>Pharmaceuticals</t>
  </si>
  <si>
    <t>Farmaceutische basisproducten. Farmaceutische preparaten.</t>
  </si>
  <si>
    <t>Plastic products</t>
  </si>
  <si>
    <t>Plastic producten</t>
  </si>
  <si>
    <t>Plastics &amp; synthetic resins etc</t>
  </si>
  <si>
    <t>Kunststoffen &amp; synthetische harsen enz</t>
  </si>
  <si>
    <t>Post and telecommunications</t>
  </si>
  <si>
    <t>Post en telecommunicatie</t>
  </si>
  <si>
    <t>Printing matter and related services</t>
  </si>
  <si>
    <t>Drukwerk en aanverwante diensten</t>
  </si>
  <si>
    <t>Public administration and defence</t>
  </si>
  <si>
    <t>Openbaar bestuur en defensie</t>
  </si>
  <si>
    <t>Pulp and paper, paper products</t>
  </si>
  <si>
    <t>Pulp en papier, papierproducten</t>
  </si>
  <si>
    <t>Radio, television and communications</t>
  </si>
  <si>
    <t>Radio, televisie en communicatie</t>
  </si>
  <si>
    <t>Spoorwegvervoer</t>
  </si>
  <si>
    <t>Real estate activities</t>
  </si>
  <si>
    <t>Onroerend goed activiteiten</t>
  </si>
  <si>
    <t>Recreational services</t>
  </si>
  <si>
    <t>Recreatieve diensten</t>
  </si>
  <si>
    <t>Diensten voor films en video's. Radio- en tv-diensten. Bibliotheek, archieven, musea en andere culturele diensten. Sport en andere entertainment / recreatieve diensten.</t>
  </si>
  <si>
    <t>Geraffineerde aardolie, cokes en andere brandstoffen4</t>
  </si>
  <si>
    <t>Stookolie en gas; smeeroliën. Aardoliegassen en andere gasvormige koolwaterstoffen, behalve aardgas. Afgewerkte olie. Radioactieve elementen, isotopen en verbindingen; radioactieve residuen. Brandstofelementen (cartridges), niet-bestraald, voor kernreactoren. Cola-ovenproducten.</t>
  </si>
  <si>
    <t>Renting of machinery etc</t>
  </si>
  <si>
    <t>Verhuur van machines enz</t>
  </si>
  <si>
    <t>Research and development</t>
  </si>
  <si>
    <t>Onderzoek en ontwikkeling</t>
  </si>
  <si>
    <t>Onderzoeks- en experimentele ontwikkelingsdiensten op het gebied van natuurlijke en sociale wetenschappen, geesteswetenschappen en engineering.</t>
  </si>
  <si>
    <t>Retail distribution</t>
  </si>
  <si>
    <t>Retail distributie</t>
  </si>
  <si>
    <t>Wegtransport</t>
  </si>
  <si>
    <t>Rubber products</t>
  </si>
  <si>
    <t>Rubber producten</t>
  </si>
  <si>
    <t>Services from membership organisations</t>
  </si>
  <si>
    <t>Diensten van ledenorganisaties</t>
  </si>
  <si>
    <t>Sewage and refuse services</t>
  </si>
  <si>
    <t>Riolering en afvaldiensten</t>
  </si>
  <si>
    <t>Riolering en afvalverwijdering, sanitaire voorzieningen en soortgelijke diensten</t>
  </si>
  <si>
    <t>Soap and toilet preparations</t>
  </si>
  <si>
    <t>Zeep- en toiletpreparaten</t>
  </si>
  <si>
    <t>Stone, sand and clay, other minerals</t>
  </si>
  <si>
    <t>Steen, zand en klei, andere mineralen</t>
  </si>
  <si>
    <t>Structural clay products</t>
  </si>
  <si>
    <t>Structurele kleiproducten</t>
  </si>
  <si>
    <t>Bakstenen, tegels en bouwproducten, in gebakken klei</t>
  </si>
  <si>
    <t>Textiles</t>
  </si>
  <si>
    <t>Garen en draad, geweven en getufte textielstoffen</t>
  </si>
  <si>
    <t>Tobacco products</t>
  </si>
  <si>
    <t>Tabaksproducten</t>
  </si>
  <si>
    <t>Watertransport</t>
  </si>
  <si>
    <t>Wearing apparel</t>
  </si>
  <si>
    <t>Kleding dragen</t>
  </si>
  <si>
    <t>Wholesale distribution</t>
  </si>
  <si>
    <t>Groothandel</t>
  </si>
  <si>
    <t>Wood and wood products</t>
  </si>
  <si>
    <t>Hout en houtproducten</t>
  </si>
  <si>
    <t>Inclusief kurk, stro en vlechtmateriaal</t>
  </si>
  <si>
    <t>Bron:</t>
  </si>
  <si>
    <t>2012 Guidelines to Defra / DECC's GHG Conversion Factors for Company Reporting</t>
  </si>
  <si>
    <t>Onderaanneming</t>
  </si>
  <si>
    <t>Conversiefactor</t>
  </si>
  <si>
    <t>Aluminium</t>
  </si>
  <si>
    <t>production secundary aluminium</t>
  </si>
  <si>
    <t>Prognos, 2008. "Resource savings and CO2 reduction potential in wast management in Europe and the possible contribution to the CO2 reduction target in 2020"</t>
  </si>
  <si>
    <t>Autobanden</t>
  </si>
  <si>
    <t>co-incineration of waste tyres</t>
  </si>
  <si>
    <t>Bedrijfsafval, overig</t>
  </si>
  <si>
    <t>residual waste</t>
  </si>
  <si>
    <t>Bouw en Sloopafval, puin</t>
  </si>
  <si>
    <t>shredding&amp;crushing</t>
  </si>
  <si>
    <t>Chemisch afval</t>
  </si>
  <si>
    <t>production of inorganic chemicals</t>
  </si>
  <si>
    <t>DEFRA, 2012. Guidelines to Defra / DECC's GHG Conversion Factors for Company Reporting</t>
  </si>
  <si>
    <t>Droog KWD Afval</t>
  </si>
  <si>
    <t>incineration of residual waste</t>
  </si>
  <si>
    <t>Elektromotoren</t>
  </si>
  <si>
    <t>production of machinery and equipment</t>
  </si>
  <si>
    <t>Elektronicaschroot (metaalraffineer)</t>
  </si>
  <si>
    <t>production from blast furnace</t>
  </si>
  <si>
    <t>Folie</t>
  </si>
  <si>
    <t>production of PP/PE from waste</t>
  </si>
  <si>
    <t>Glas</t>
  </si>
  <si>
    <t>provision of waste glass</t>
  </si>
  <si>
    <t>compost production (incl carbon sink)</t>
  </si>
  <si>
    <t>Harde kunststoffen</t>
  </si>
  <si>
    <t>production of rPET from waste</t>
  </si>
  <si>
    <t>Hout/snoeiafval</t>
  </si>
  <si>
    <t>production of press board from waste wood (moist)</t>
  </si>
  <si>
    <t>Kabel</t>
  </si>
  <si>
    <t>Koper</t>
  </si>
  <si>
    <t>production secundary copper</t>
  </si>
  <si>
    <t>Oud ijzer</t>
  </si>
  <si>
    <t>Oud papier</t>
  </si>
  <si>
    <t>production of deinking pulp</t>
  </si>
  <si>
    <t>Polystyreen (EPS; o.a. piepschuim)</t>
  </si>
  <si>
    <t xml:space="preserve">production of polystyrene </t>
  </si>
  <si>
    <t>Plastics Europe, 2008. "Polystyrene, General purpose (GIPS) and High Impact (HIPS)"</t>
  </si>
  <si>
    <t>Roestvaststaal</t>
  </si>
  <si>
    <t>production from electric arc furnace</t>
  </si>
  <si>
    <t>Textiel</t>
  </si>
  <si>
    <t>co-incineration of textiles</t>
  </si>
  <si>
    <t>Vertrouwelijk papier / archiefvernietiging</t>
  </si>
  <si>
    <t>ACTIVITEIT BINNEN CATEGORIE</t>
  </si>
  <si>
    <t>AANWEZIG BINNEN KETEN</t>
  </si>
  <si>
    <t>ja/nee/n.v.t.</t>
  </si>
  <si>
    <t>AFGEDEKT IN SCOPE 1/2</t>
  </si>
  <si>
    <t>ja/nee</t>
  </si>
  <si>
    <t>PROJECT GERELATEERD</t>
  </si>
  <si>
    <t>(ton)</t>
  </si>
  <si>
    <t>ja/matig/nee</t>
  </si>
  <si>
    <t>REDUCTIEMAATREGELEN/-ACTIES</t>
  </si>
  <si>
    <t>RANKING</t>
  </si>
  <si>
    <t>BEÏNVLOEDBAAR</t>
  </si>
  <si>
    <t>RELEVANTE BETROKKEN PARTIJEN</t>
  </si>
  <si>
    <t>UPSTREAM SCOPE 3 EMISSIONS</t>
  </si>
  <si>
    <t>DOWNSTREAM SCOPE 3 EMISSIONS</t>
  </si>
  <si>
    <t>KWANTITATIEVE SCOPE 3 ANALYSE</t>
  </si>
  <si>
    <t>OVERZICHT SCOPE 3 EMISSIES</t>
  </si>
  <si>
    <r>
      <t>ton CO</t>
    </r>
    <r>
      <rPr>
        <vertAlign val="subscript"/>
        <sz val="9"/>
        <color theme="1"/>
        <rFont val="Verdana"/>
        <family val="2"/>
      </rPr>
      <t>2</t>
    </r>
  </si>
  <si>
    <r>
      <t>OMVANG IN CO</t>
    </r>
    <r>
      <rPr>
        <b/>
        <vertAlign val="subscript"/>
        <sz val="9.5"/>
        <rFont val="Verdana"/>
        <family val="2"/>
      </rPr>
      <t>2</t>
    </r>
  </si>
  <si>
    <r>
      <t>* Bron conversiefactoren: Handboek CO</t>
    </r>
    <r>
      <rPr>
        <i/>
        <vertAlign val="subscript"/>
        <sz val="9.5"/>
        <color theme="1"/>
        <rFont val="Verdana"/>
        <family val="2"/>
      </rPr>
      <t>2-</t>
    </r>
    <r>
      <rPr>
        <i/>
        <sz val="9.5"/>
        <color theme="1"/>
        <rFont val="Verdana"/>
        <family val="2"/>
      </rPr>
      <t>Prestatieladder, versie 3.1</t>
    </r>
  </si>
  <si>
    <t>CATEGORIE 1: LEVERANCIERS</t>
  </si>
  <si>
    <t>LEVERANCIER</t>
  </si>
  <si>
    <t>EURO'S</t>
  </si>
  <si>
    <t>FACTOR</t>
  </si>
  <si>
    <t>CATEGORIE</t>
  </si>
  <si>
    <t>BRON</t>
  </si>
  <si>
    <r>
      <t>CO</t>
    </r>
    <r>
      <rPr>
        <b/>
        <vertAlign val="subscript"/>
        <sz val="9.5"/>
        <color theme="1"/>
        <rFont val="Verdana"/>
        <family val="2"/>
      </rPr>
      <t>2</t>
    </r>
    <r>
      <rPr>
        <b/>
        <sz val="9.5"/>
        <color theme="1"/>
        <rFont val="Verdana"/>
        <family val="2"/>
      </rPr>
      <t xml:space="preserve"> (KG)</t>
    </r>
  </si>
  <si>
    <t>CATEGORIE 5: AFVALSTROMEN</t>
  </si>
  <si>
    <t>AFVALSTROMEN</t>
  </si>
  <si>
    <t>SOORT AFVAL</t>
  </si>
  <si>
    <t>HOEVEELHEID (KG)</t>
  </si>
  <si>
    <t>CO2 (TON)</t>
  </si>
  <si>
    <t>BRON CONVERSIEFACTOR</t>
  </si>
  <si>
    <t>AFVALKOSTEN</t>
  </si>
  <si>
    <t>CATEGORIE 4 &amp; 9: TRANSPORT</t>
  </si>
  <si>
    <t>TYPE TRANSPORT</t>
  </si>
  <si>
    <t>INKOOPSOM €</t>
  </si>
  <si>
    <t>CO2 (KG)</t>
  </si>
  <si>
    <r>
      <t>kg CO</t>
    </r>
    <r>
      <rPr>
        <vertAlign val="subscript"/>
        <sz val="9.5"/>
        <color theme="1"/>
        <rFont val="Verdana"/>
        <family val="2"/>
      </rPr>
      <t>2</t>
    </r>
  </si>
  <si>
    <r>
      <t>ton CO</t>
    </r>
    <r>
      <rPr>
        <b/>
        <vertAlign val="subscript"/>
        <sz val="9.5"/>
        <color theme="1"/>
        <rFont val="Verdana"/>
        <family val="2"/>
      </rPr>
      <t>2</t>
    </r>
  </si>
  <si>
    <t>FACTOR KG/€</t>
  </si>
  <si>
    <t>CATEGORIE 7: WOON-WERK</t>
  </si>
  <si>
    <t>Aantal werknemers lease</t>
  </si>
  <si>
    <t>Totaal KM per jaar</t>
  </si>
  <si>
    <t xml:space="preserve">TOTAAL </t>
  </si>
  <si>
    <r>
      <t>kg CO</t>
    </r>
    <r>
      <rPr>
        <vertAlign val="subscript"/>
        <sz val="9"/>
        <color theme="1"/>
        <rFont val="Verdana"/>
        <family val="2"/>
      </rPr>
      <t>2</t>
    </r>
    <r>
      <rPr>
        <sz val="9"/>
        <color theme="1"/>
        <rFont val="Verdana"/>
        <family val="2"/>
      </rPr>
      <t>/km</t>
    </r>
  </si>
  <si>
    <t xml:space="preserve">• Extraction, production, and transportation of fuels and energy purchased or acquired by the reporting company in the reporting year, not already accounted for in scope 1 or scope 2, including: </t>
  </si>
  <si>
    <t xml:space="preserve">                Extraction, production, and transportation of goods and services purchased or acquired by the reporting company in the reporting year, not otherwise included in Categories 2 - 8 </t>
  </si>
  <si>
    <t xml:space="preserve">                Transportation and distribution of products purchased by the reporting company in the reporting year between a company’s tier 1 suppliers and its own operations (in vehicles and facilities not owned or controlled by the reporting company) </t>
  </si>
  <si>
    <t xml:space="preserve">                The scope 1 and scope 2 emissions of transportation and distribution providers that occur during use of vehicles and facilities (e.g., from energy use) </t>
  </si>
  <si>
    <t xml:space="preserve">                Transportation and distribution services purchased by the reporting company in the reporting year, including inbound logistics, outbound logistics (e.g., of sold products), and transportation and distribution between a company’s own facilities (in vehicles and facilities not owned or controlled by the reporting company) </t>
  </si>
  <si>
    <t xml:space="preserve">                Optional: The life cycle emissions associated with manufacturing vehicles, facilities, or infrastructure </t>
  </si>
  <si>
    <t xml:space="preserve">                Disposal and treatment of waste generated in the reporting company’s operations in the reporting year (in facilities not owned or controlled by the reporting company) </t>
  </si>
  <si>
    <t xml:space="preserve">                The scope 1 and scope 2 emissions of waste management suppliers that occur during disposal or treatment </t>
  </si>
  <si>
    <t xml:space="preserve">                Optional: Emissions from transportation of waste </t>
  </si>
  <si>
    <t xml:space="preserve">                Transportation of employees for business-related activities during the reporting year (in vehicles not owned or operated by the reporting company) </t>
  </si>
  <si>
    <t xml:space="preserve">                The scope 1 and scope 2 emissions of transportation carriers that occur during use of vehicles (e.g., from energy use) </t>
  </si>
  <si>
    <t xml:space="preserve">                Optional: The life cycle emissions associated with manufacturing vehicles or infrastructure </t>
  </si>
  <si>
    <t xml:space="preserve">                Transportation of employees between their homes and their worksites during the reporting year (in vehicles not owned or operated by the reporting company) </t>
  </si>
  <si>
    <t xml:space="preserve">                The scope 1 and scope 2 emissions of employees and transportation providers that occur during use of vehicles (e.g., from energy use) </t>
  </si>
  <si>
    <t xml:space="preserve">                Optional: Emissions from employee teleworking </t>
  </si>
  <si>
    <t xml:space="preserve">                Operation of assets leased by the reporting company (lessee) in the reporting year and not included in scope 1 and scope 2 – reported by lessee </t>
  </si>
  <si>
    <t xml:space="preserve">                The scope 1 and scope 2 emissions of lessors that occur during the reporting company’s operation of leased assets (e.g., from energy use) </t>
  </si>
  <si>
    <t>                Optional: The life cycle emissions associated with manufacturing or constructing leased assets</t>
  </si>
  <si>
    <t xml:space="preserve">                Transportation and distribution of products sold by the reporting company in the reporting year between the reporting company’s operations and the end consumer (if not paid for by the reporting company), including retail and storage (in vehicles and facilities not owned or controlled by the reporting company) </t>
  </si>
  <si>
    <t xml:space="preserve">                The scope 1 and scope 2 emissions of transportation providers, distributors, and retailers that occur during use of vehicles and facilities (e.g., from energy use) </t>
  </si>
  <si>
    <t xml:space="preserve">                Processing of intermediate products sold in the reporting year by downstream companies (e.g., manufacturers) </t>
  </si>
  <si>
    <t xml:space="preserve">                The scope 1 and scope 2 emissions of downstream companies that occur during processing (e.g., from energy use) </t>
  </si>
  <si>
    <t xml:space="preserve">                End use of goods and services sold by the reporting company in the reporting year </t>
  </si>
  <si>
    <t xml:space="preserve">                The scope 1 and scope 2 emissions of waste management companies that occur during disposal or treatment of sold products </t>
  </si>
  <si>
    <t xml:space="preserve">                Operation of assets owned by the reporting company (lessor) and leased to other entities in the reporting year, not included in scope 1 and scope 2 – reported by lessor </t>
  </si>
  <si>
    <t xml:space="preserve">                The scope 1 and scope 2 emissions of lessees that occur during operation of leased assets (e.g., from energy use). </t>
  </si>
  <si>
    <t xml:space="preserve">                Operation of franchises in the reporting year, not included in scope 1 and scope 2 – reported by franchisor </t>
  </si>
  <si>
    <t xml:space="preserve">                The scope 1 and scope 2 emissions of franchisees that occur during operation of franchises (e.g., from energy use) </t>
  </si>
  <si>
    <t xml:space="preserve">                Optional: The life cycle emissions associated with manufacturing or constructing franchises </t>
  </si>
  <si>
    <t xml:space="preserve">                Operation of investments (including equity and debt investments and project finance) in the reporting year, not included in scope 1 or scope 2 </t>
  </si>
  <si>
    <t>                See the description of category 15 (Investments) in section 5.5 for the required and optional boundaries</t>
  </si>
  <si>
    <r>
      <t>Construction</t>
    </r>
    <r>
      <rPr>
        <b/>
        <vertAlign val="superscript"/>
        <sz val="9"/>
        <rFont val="Verdana"/>
        <family val="2"/>
      </rPr>
      <t>5</t>
    </r>
  </si>
  <si>
    <r>
      <t>Agriculture products</t>
    </r>
    <r>
      <rPr>
        <b/>
        <vertAlign val="superscript"/>
        <sz val="9"/>
        <rFont val="Verdana"/>
        <family val="2"/>
      </rPr>
      <t>2</t>
    </r>
  </si>
  <si>
    <r>
      <t>Air transport</t>
    </r>
    <r>
      <rPr>
        <b/>
        <vertAlign val="superscript"/>
        <sz val="9"/>
        <rFont val="Verdana"/>
        <family val="2"/>
      </rPr>
      <t>6</t>
    </r>
  </si>
  <si>
    <r>
      <t>Coal, lignite, peat</t>
    </r>
    <r>
      <rPr>
        <b/>
        <vertAlign val="superscript"/>
        <sz val="9"/>
        <rFont val="Verdana"/>
        <family val="2"/>
      </rPr>
      <t>3</t>
    </r>
  </si>
  <si>
    <r>
      <t>Crude petroleum, natural gas</t>
    </r>
    <r>
      <rPr>
        <b/>
        <vertAlign val="superscript"/>
        <sz val="9"/>
        <rFont val="Verdana"/>
        <family val="2"/>
      </rPr>
      <t>3</t>
    </r>
  </si>
  <si>
    <r>
      <t>Fish products</t>
    </r>
    <r>
      <rPr>
        <b/>
        <vertAlign val="superscript"/>
        <sz val="9"/>
        <rFont val="Verdana"/>
        <family val="2"/>
      </rPr>
      <t>2</t>
    </r>
  </si>
  <si>
    <r>
      <t>Food and drink products</t>
    </r>
    <r>
      <rPr>
        <b/>
        <vertAlign val="superscript"/>
        <sz val="9"/>
        <rFont val="Verdana"/>
        <family val="2"/>
      </rPr>
      <t>2</t>
    </r>
  </si>
  <si>
    <r>
      <t>Mains electricity</t>
    </r>
    <r>
      <rPr>
        <b/>
        <vertAlign val="superscript"/>
        <sz val="9"/>
        <rFont val="Verdana"/>
        <family val="2"/>
      </rPr>
      <t>4</t>
    </r>
  </si>
  <si>
    <r>
      <t>Mains gas</t>
    </r>
    <r>
      <rPr>
        <b/>
        <vertAlign val="superscript"/>
        <sz val="9"/>
        <rFont val="Verdana"/>
        <family val="2"/>
      </rPr>
      <t>4</t>
    </r>
  </si>
  <si>
    <r>
      <t>Railway transport</t>
    </r>
    <r>
      <rPr>
        <b/>
        <vertAlign val="superscript"/>
        <sz val="9"/>
        <rFont val="Verdana"/>
        <family val="2"/>
      </rPr>
      <t>6</t>
    </r>
  </si>
  <si>
    <r>
      <t>Refined petroleum, coke and other fuels</t>
    </r>
    <r>
      <rPr>
        <b/>
        <vertAlign val="superscript"/>
        <sz val="9"/>
        <rFont val="Verdana"/>
        <family val="2"/>
      </rPr>
      <t>4</t>
    </r>
  </si>
  <si>
    <r>
      <t>Road transport</t>
    </r>
    <r>
      <rPr>
        <b/>
        <vertAlign val="superscript"/>
        <sz val="9"/>
        <rFont val="Verdana"/>
        <family val="2"/>
      </rPr>
      <t>6</t>
    </r>
  </si>
  <si>
    <r>
      <t>Water transport</t>
    </r>
    <r>
      <rPr>
        <b/>
        <vertAlign val="superscript"/>
        <sz val="9"/>
        <rFont val="Verdana"/>
        <family val="2"/>
      </rPr>
      <t>6</t>
    </r>
  </si>
  <si>
    <t>Afgewerkte olie</t>
  </si>
  <si>
    <r>
      <t>Conversiefactoren voor elektromotoren, elektronicaschroot en chemisch afval zijn onzeker. Genoemde factoren betreffen de primaire productie van deze materialen, dus niet de CO</t>
    </r>
    <r>
      <rPr>
        <vertAlign val="subscript"/>
        <sz val="9"/>
        <rFont val="Verdana"/>
        <family val="2"/>
      </rPr>
      <t>2</t>
    </r>
    <r>
      <rPr>
        <sz val="9"/>
        <rFont val="Verdana"/>
        <family val="2"/>
      </rPr>
      <t>-emissie door recycling. Aangenomen dat recycling  altijd minder CO</t>
    </r>
    <r>
      <rPr>
        <vertAlign val="subscript"/>
        <sz val="9"/>
        <rFont val="Verdana"/>
        <family val="2"/>
      </rPr>
      <t>2</t>
    </r>
    <r>
      <rPr>
        <sz val="9"/>
        <rFont val="Verdana"/>
        <family val="2"/>
      </rPr>
      <t xml:space="preserve"> zal kosten dan primaire productie, berekent de genoemde conversiefactor de maximale CO</t>
    </r>
    <r>
      <rPr>
        <vertAlign val="subscript"/>
        <sz val="9"/>
        <rFont val="Verdana"/>
        <family val="2"/>
      </rPr>
      <t>2</t>
    </r>
    <r>
      <rPr>
        <sz val="9"/>
        <rFont val="Verdana"/>
        <family val="2"/>
      </rPr>
      <t>-uitstoot.</t>
    </r>
  </si>
  <si>
    <r>
      <t>Conversiefactoren zijn door DEFRA benoemd in kg CO</t>
    </r>
    <r>
      <rPr>
        <vertAlign val="subscript"/>
        <sz val="9"/>
        <rFont val="Verdana"/>
        <family val="2"/>
      </rPr>
      <t>2</t>
    </r>
    <r>
      <rPr>
        <sz val="9"/>
        <rFont val="Verdana"/>
        <family val="2"/>
      </rPr>
      <t xml:space="preserve"> per pond en daarna omgerekend naar kg CO</t>
    </r>
    <r>
      <rPr>
        <vertAlign val="subscript"/>
        <sz val="9"/>
        <rFont val="Verdana"/>
        <family val="2"/>
      </rPr>
      <t>2</t>
    </r>
    <r>
      <rPr>
        <sz val="9"/>
        <rFont val="Verdana"/>
        <family val="2"/>
      </rPr>
      <t xml:space="preserve"> per euro.</t>
    </r>
  </si>
  <si>
    <t>CATEGORY</t>
  </si>
  <si>
    <t>CATEGORY DESCRIPTION</t>
  </si>
  <si>
    <t>MINIMUM BOUNDARY</t>
  </si>
  <si>
    <t>TABLE 5.4 DESCRIPTION AND BOUNDARIES OF SCOPE 3 CATEGORIES</t>
  </si>
  <si>
    <t>PRODUCT CATEGORY</t>
  </si>
  <si>
    <r>
      <t>TOTAL KG CO</t>
    </r>
    <r>
      <rPr>
        <b/>
        <vertAlign val="subscript"/>
        <sz val="9.5"/>
        <rFont val="Verdana"/>
        <family val="2"/>
      </rPr>
      <t>2</t>
    </r>
    <r>
      <rPr>
        <b/>
        <sz val="9.5"/>
        <rFont val="Verdana"/>
        <family val="2"/>
      </rPr>
      <t xml:space="preserve"> PER £ (2006)</t>
    </r>
  </si>
  <si>
    <r>
      <t>KG CO</t>
    </r>
    <r>
      <rPr>
        <b/>
        <vertAlign val="subscript"/>
        <sz val="9.5"/>
        <rFont val="Verdana"/>
        <family val="2"/>
      </rPr>
      <t>2</t>
    </r>
    <r>
      <rPr>
        <b/>
        <sz val="9.5"/>
        <rFont val="Verdana"/>
        <family val="2"/>
      </rPr>
      <t xml:space="preserve"> PER £ (2012)</t>
    </r>
  </si>
  <si>
    <t>CATEGORIE NL</t>
  </si>
  <si>
    <r>
      <t>KG CO</t>
    </r>
    <r>
      <rPr>
        <b/>
        <vertAlign val="subscript"/>
        <sz val="9.5"/>
        <rFont val="Verdana"/>
        <family val="2"/>
      </rPr>
      <t>2</t>
    </r>
    <r>
      <rPr>
        <b/>
        <sz val="9.5"/>
        <rFont val="Verdana"/>
        <family val="2"/>
      </rPr>
      <t xml:space="preserve"> PER €</t>
    </r>
  </si>
  <si>
    <t>AANVULLENDE INFORMATIE</t>
  </si>
  <si>
    <t>MATERIAAL</t>
  </si>
  <si>
    <t>CONVERSIEFACTOR</t>
  </si>
  <si>
    <t>TYPE AFVALVERWERKING</t>
  </si>
  <si>
    <t>SCOPE 3 ANALYSES</t>
  </si>
  <si>
    <t>BEDRIJFSGEGEVENS:</t>
  </si>
  <si>
    <t>Datum uitvoering:</t>
  </si>
  <si>
    <t>KG CO2 per € 2020</t>
  </si>
  <si>
    <t>84 - Post / koeriersdiensten</t>
  </si>
  <si>
    <t>18 - A&amp;D (gezondheid)</t>
  </si>
  <si>
    <t>57 - Huur (auto)</t>
  </si>
  <si>
    <t>99 - Technische materialen</t>
  </si>
  <si>
    <t>13 - A&amp;D (automatisering)</t>
  </si>
  <si>
    <t>98 - Technische apparatuur en installaties</t>
  </si>
  <si>
    <t>103 - Uitzendbureau / interim personeel</t>
  </si>
  <si>
    <t>92 - Schoonmaak</t>
  </si>
  <si>
    <t>54 - Groenvoorziening</t>
  </si>
  <si>
    <t>106 - Verzekeringen</t>
  </si>
  <si>
    <t>51 - Gereedschappen</t>
  </si>
  <si>
    <t>105 - Vervoer en transport</t>
  </si>
  <si>
    <t>10 - A&amp;D (arbo)</t>
  </si>
  <si>
    <t>75 - Onderhoud (groot materiaal)</t>
  </si>
  <si>
    <t>76 - Onderhoud (installatie)</t>
  </si>
  <si>
    <t>36 - Automatisering (software)</t>
  </si>
  <si>
    <t>107 - Voeding</t>
  </si>
  <si>
    <t>14 - A&amp;D (bedrijfsorganisatie)</t>
  </si>
  <si>
    <t>47 - Elektrotechniek</t>
  </si>
  <si>
    <t>Scope 2</t>
  </si>
  <si>
    <t>Swill</t>
  </si>
  <si>
    <t>Woonadres</t>
  </si>
  <si>
    <t>Standplaats</t>
  </si>
  <si>
    <t>Afstand in km</t>
  </si>
  <si>
    <t>3863 AJ</t>
  </si>
  <si>
    <t>3861RJ</t>
  </si>
  <si>
    <t>8072 ZK</t>
  </si>
  <si>
    <t>8071CS</t>
  </si>
  <si>
    <t>3851 JE</t>
  </si>
  <si>
    <t>3851ZH</t>
  </si>
  <si>
    <t>3843 BX</t>
  </si>
  <si>
    <t>3846AW</t>
  </si>
  <si>
    <t>3851 ZN</t>
  </si>
  <si>
    <t>3842 XA</t>
  </si>
  <si>
    <t>8085 PH</t>
  </si>
  <si>
    <t>3843 BA</t>
  </si>
  <si>
    <t>3853 EE</t>
  </si>
  <si>
    <t>3851 AV</t>
  </si>
  <si>
    <t>3851 WE</t>
  </si>
  <si>
    <t>3851 WD</t>
  </si>
  <si>
    <t>3851 CP</t>
  </si>
  <si>
    <t>3853 DG</t>
  </si>
  <si>
    <t>8071 VP</t>
  </si>
  <si>
    <t>3852 XB</t>
  </si>
  <si>
    <t>3862 CH</t>
  </si>
  <si>
    <t>3846 JS</t>
  </si>
  <si>
    <t>3851 JN</t>
  </si>
  <si>
    <t>8162 RP</t>
  </si>
  <si>
    <t>8019 AT</t>
  </si>
  <si>
    <t>3881 MB</t>
  </si>
  <si>
    <t>3882TR</t>
  </si>
  <si>
    <t>3843 JW</t>
  </si>
  <si>
    <t>3845 KR</t>
  </si>
  <si>
    <t>3843 DK</t>
  </si>
  <si>
    <t>3848 DG</t>
  </si>
  <si>
    <t>3853 ES</t>
  </si>
  <si>
    <t>8096 MB</t>
  </si>
  <si>
    <t>8096RV</t>
  </si>
  <si>
    <t>3847 LL</t>
  </si>
  <si>
    <t>3862 ME</t>
  </si>
  <si>
    <t>3845 AG</t>
  </si>
  <si>
    <t>8081 MG</t>
  </si>
  <si>
    <t>3844 PC</t>
  </si>
  <si>
    <t>8077 TP</t>
  </si>
  <si>
    <t>8072 XJ</t>
  </si>
  <si>
    <t>3845 GV</t>
  </si>
  <si>
    <t>8081 DE</t>
  </si>
  <si>
    <t>8071 CM</t>
  </si>
  <si>
    <t>8081 DW</t>
  </si>
  <si>
    <t>8084 RC</t>
  </si>
  <si>
    <t>8095 RH</t>
  </si>
  <si>
    <t>8081 BE</t>
  </si>
  <si>
    <t>8085 BH</t>
  </si>
  <si>
    <t>8084 JB</t>
  </si>
  <si>
    <t>8091 KA</t>
  </si>
  <si>
    <t>8071 XD</t>
  </si>
  <si>
    <t>8081 XB</t>
  </si>
  <si>
    <t>8081 BB</t>
  </si>
  <si>
    <t>8081 SG</t>
  </si>
  <si>
    <t>8071 NE</t>
  </si>
  <si>
    <t>8096 VK</t>
  </si>
  <si>
    <t>3845 BL</t>
  </si>
  <si>
    <t>3882 KM</t>
  </si>
  <si>
    <t>3853 AB</t>
  </si>
  <si>
    <t>3881 TL</t>
  </si>
  <si>
    <t>3853 JR</t>
  </si>
  <si>
    <t>3882 CA</t>
  </si>
  <si>
    <t>3814 RM</t>
  </si>
  <si>
    <t>3861 EP</t>
  </si>
  <si>
    <t>8072 XE</t>
  </si>
  <si>
    <t>8071 BS</t>
  </si>
  <si>
    <t>3851 GG</t>
  </si>
  <si>
    <t>3843 WP</t>
  </si>
  <si>
    <t>3853 WB</t>
  </si>
  <si>
    <t>3851 NA</t>
  </si>
  <si>
    <t>3843 GD</t>
  </si>
  <si>
    <t>3894 GH</t>
  </si>
  <si>
    <t>3849 BB</t>
  </si>
  <si>
    <t>8081 NN</t>
  </si>
  <si>
    <t>3848 AW</t>
  </si>
  <si>
    <t>3842 XK</t>
  </si>
  <si>
    <t>3842 ZH</t>
  </si>
  <si>
    <t>3841 JV</t>
  </si>
  <si>
    <t>8084 HS</t>
  </si>
  <si>
    <t>3853 VH</t>
  </si>
  <si>
    <t>3844 RT</t>
  </si>
  <si>
    <t>3881 EN</t>
  </si>
  <si>
    <t>8071 JD</t>
  </si>
  <si>
    <t>3843AN</t>
  </si>
  <si>
    <t>3844 JP</t>
  </si>
  <si>
    <t>8085 PZ</t>
  </si>
  <si>
    <t>8081 MC</t>
  </si>
  <si>
    <t>8091 DV</t>
  </si>
  <si>
    <t>8091 TJ</t>
  </si>
  <si>
    <t>8084 JK</t>
  </si>
  <si>
    <t>8091 LC</t>
  </si>
  <si>
    <t>8091 GG</t>
  </si>
  <si>
    <t>8071 ZG</t>
  </si>
  <si>
    <t>8084 GH</t>
  </si>
  <si>
    <t>8071 ZW</t>
  </si>
  <si>
    <t>8097 SB</t>
  </si>
  <si>
    <t>8091 KN</t>
  </si>
  <si>
    <t>8091 ML</t>
  </si>
  <si>
    <t>8081 EL</t>
  </si>
  <si>
    <t>8023 BS</t>
  </si>
  <si>
    <t>8091 HE</t>
  </si>
  <si>
    <t>3849 BD</t>
  </si>
  <si>
    <t>3843 HD</t>
  </si>
  <si>
    <t>8253 BB</t>
  </si>
  <si>
    <t>3863 VZ</t>
  </si>
  <si>
    <t>3864 MD</t>
  </si>
  <si>
    <t>3862 GB</t>
  </si>
  <si>
    <t>3861 CT</t>
  </si>
  <si>
    <t>8076 RD</t>
  </si>
  <si>
    <t>8096 CA</t>
  </si>
  <si>
    <t>8071 EL</t>
  </si>
  <si>
    <t>8071 DR</t>
  </si>
  <si>
    <t>8072 EA</t>
  </si>
  <si>
    <t>8085 PJ</t>
  </si>
  <si>
    <t>8071 DK</t>
  </si>
  <si>
    <t>8071 XK</t>
  </si>
  <si>
    <t>8081 KK</t>
  </si>
  <si>
    <t>8095 RD</t>
  </si>
  <si>
    <t>8095 RG</t>
  </si>
  <si>
    <t>8084 EW</t>
  </si>
  <si>
    <t>8091 XN</t>
  </si>
  <si>
    <t>8091 JH</t>
  </si>
  <si>
    <t>8096 VM</t>
  </si>
  <si>
    <t>8096 CM</t>
  </si>
  <si>
    <t>8091 MN</t>
  </si>
  <si>
    <t>8091 HB</t>
  </si>
  <si>
    <t>8091 MG</t>
  </si>
  <si>
    <t>8091 JJ</t>
  </si>
  <si>
    <t>3882 KK</t>
  </si>
  <si>
    <t>3882 CB</t>
  </si>
  <si>
    <t>3882 GH</t>
  </si>
  <si>
    <t>8075 BL</t>
  </si>
  <si>
    <t>8075 AG</t>
  </si>
  <si>
    <t>3882 EH</t>
  </si>
  <si>
    <t>8075 PX</t>
  </si>
  <si>
    <t>3881 JB</t>
  </si>
  <si>
    <t>3882 XK</t>
  </si>
  <si>
    <t>7331 CA</t>
  </si>
  <si>
    <t>3882 EE</t>
  </si>
  <si>
    <t>3849 AB</t>
  </si>
  <si>
    <t>8072 AM</t>
  </si>
  <si>
    <t>3781 EW</t>
  </si>
  <si>
    <t>8071 NP</t>
  </si>
  <si>
    <t>8256 AW</t>
  </si>
  <si>
    <t>3841 JJ</t>
  </si>
  <si>
    <t>3881 CN</t>
  </si>
  <si>
    <t>3771 RN</t>
  </si>
  <si>
    <t>8014 KA</t>
  </si>
  <si>
    <t>7311 VL</t>
  </si>
  <si>
    <t>8017 MH</t>
  </si>
  <si>
    <t>8061 LS</t>
  </si>
  <si>
    <t>8072 JZ</t>
  </si>
  <si>
    <t>3961 EX</t>
  </si>
  <si>
    <t>7331 DP</t>
  </si>
  <si>
    <t>7391 VD</t>
  </si>
  <si>
    <t>7391 BJ</t>
  </si>
  <si>
    <t>1234 AB</t>
  </si>
  <si>
    <t>3888 LK</t>
  </si>
  <si>
    <t>8081 NH</t>
  </si>
  <si>
    <t>8085 BG</t>
  </si>
  <si>
    <t>8085 BE</t>
  </si>
  <si>
    <t>8081 NV</t>
  </si>
  <si>
    <t>8081 DN</t>
  </si>
  <si>
    <t>8072 DW</t>
  </si>
  <si>
    <t>8085 BJ</t>
  </si>
  <si>
    <t>8084 ET</t>
  </si>
  <si>
    <t>8075 PZ</t>
  </si>
  <si>
    <t>3853 JW</t>
  </si>
  <si>
    <t>3844 VC</t>
  </si>
  <si>
    <t>3853 EH</t>
  </si>
  <si>
    <t>3881 WB</t>
  </si>
  <si>
    <t>8072 GP</t>
  </si>
  <si>
    <t>8081 AN</t>
  </si>
  <si>
    <t>3853 CA</t>
  </si>
  <si>
    <t>8091 XT</t>
  </si>
  <si>
    <t>8075 PH</t>
  </si>
  <si>
    <t>3774 JW</t>
  </si>
  <si>
    <t>8081 LT</t>
  </si>
  <si>
    <t>8096 CR</t>
  </si>
  <si>
    <t>3846 JB</t>
  </si>
  <si>
    <t>3844 AW</t>
  </si>
  <si>
    <t>3841 GC</t>
  </si>
  <si>
    <t>8072 ZG</t>
  </si>
  <si>
    <t>8252 HC</t>
  </si>
  <si>
    <t>3851 GR</t>
  </si>
  <si>
    <t>3851 GJ</t>
  </si>
  <si>
    <t>3842 GR</t>
  </si>
  <si>
    <t>3845 BJ</t>
  </si>
  <si>
    <t>3862 WX</t>
  </si>
  <si>
    <t>8072 AB</t>
  </si>
  <si>
    <t>3831 SW</t>
  </si>
  <si>
    <t>3842 CA</t>
  </si>
  <si>
    <t>8072 PJ</t>
  </si>
  <si>
    <t>3842 EE</t>
  </si>
  <si>
    <t>8071 ZP</t>
  </si>
  <si>
    <t>8094 AB</t>
  </si>
  <si>
    <t>3881 TT</t>
  </si>
  <si>
    <t>3849 MN</t>
  </si>
  <si>
    <t>3852 GG</t>
  </si>
  <si>
    <t>3851 NZ</t>
  </si>
  <si>
    <t>3843 AN</t>
  </si>
  <si>
    <t>8072 HV</t>
  </si>
  <si>
    <t>3862 CR</t>
  </si>
  <si>
    <t>3843 VC</t>
  </si>
  <si>
    <t>8081 ND</t>
  </si>
  <si>
    <t>8071 EN</t>
  </si>
  <si>
    <t>3843 CP</t>
  </si>
  <si>
    <t>3845 AC</t>
  </si>
  <si>
    <t>3862 LP</t>
  </si>
  <si>
    <t>3861 ED</t>
  </si>
  <si>
    <t>3843 XD</t>
  </si>
  <si>
    <t>3881 JD</t>
  </si>
  <si>
    <t>3853 DA</t>
  </si>
  <si>
    <t>3842 GC</t>
  </si>
  <si>
    <t>3845 CC</t>
  </si>
  <si>
    <t>8084 PW</t>
  </si>
  <si>
    <t>3842 AR</t>
  </si>
  <si>
    <t>3892 CH</t>
  </si>
  <si>
    <t>8072 XR</t>
  </si>
  <si>
    <t>8077 TJ</t>
  </si>
  <si>
    <t>3853 EV</t>
  </si>
  <si>
    <t>8091 TX</t>
  </si>
  <si>
    <t>8091 TM</t>
  </si>
  <si>
    <t>3863 DD</t>
  </si>
  <si>
    <t>3844 VL</t>
  </si>
  <si>
    <t>8071 XN</t>
  </si>
  <si>
    <t>8161 HG</t>
  </si>
  <si>
    <t>8084 BE</t>
  </si>
  <si>
    <t>3842 GD</t>
  </si>
  <si>
    <t>3853 SK</t>
  </si>
  <si>
    <t>8081 PH</t>
  </si>
  <si>
    <t>3844 CP</t>
  </si>
  <si>
    <t>8084 JC</t>
  </si>
  <si>
    <t>3863 GD</t>
  </si>
  <si>
    <t>8081 CW</t>
  </si>
  <si>
    <t>3841 XA</t>
  </si>
  <si>
    <t>3843 XL</t>
  </si>
  <si>
    <t>3844 XC</t>
  </si>
  <si>
    <t>3845 DC</t>
  </si>
  <si>
    <t>8071 MP</t>
  </si>
  <si>
    <t>3844 PN</t>
  </si>
  <si>
    <t>3841 JA</t>
  </si>
  <si>
    <t>3842 CD</t>
  </si>
  <si>
    <t>3861 KL</t>
  </si>
  <si>
    <t>3852 XK</t>
  </si>
  <si>
    <t>3853 ET</t>
  </si>
  <si>
    <t>3851 ZA</t>
  </si>
  <si>
    <t>3882 RD</t>
  </si>
  <si>
    <t>8081 HP</t>
  </si>
  <si>
    <t>3845 GC</t>
  </si>
  <si>
    <t>3843 GK</t>
  </si>
  <si>
    <t>3861 JT</t>
  </si>
  <si>
    <t>3862 KH</t>
  </si>
  <si>
    <t>3845 CZ</t>
  </si>
  <si>
    <t>3781 KK</t>
  </si>
  <si>
    <t>8085 AW</t>
  </si>
  <si>
    <t>3861 KJ</t>
  </si>
  <si>
    <t>8081 DD</t>
  </si>
  <si>
    <t>8085 BL</t>
  </si>
  <si>
    <t>8071 AR</t>
  </si>
  <si>
    <t>8081 XR</t>
  </si>
  <si>
    <t>5921 XA</t>
  </si>
  <si>
    <t>3844 EE</t>
  </si>
  <si>
    <t>8075 PC</t>
  </si>
  <si>
    <t>3853 VE</t>
  </si>
  <si>
    <t>3852 BX</t>
  </si>
  <si>
    <t>8084 JP</t>
  </si>
  <si>
    <t>8091 VE</t>
  </si>
  <si>
    <t>3841 GR</t>
  </si>
  <si>
    <t>3881 WP</t>
  </si>
  <si>
    <t>8072 XC</t>
  </si>
  <si>
    <t>7557 DV</t>
  </si>
  <si>
    <t>8081 DH</t>
  </si>
  <si>
    <t>3881 DA</t>
  </si>
  <si>
    <t>8081 KW</t>
  </si>
  <si>
    <t>3861 VC</t>
  </si>
  <si>
    <t>3881 HA</t>
  </si>
  <si>
    <t>3861 PB</t>
  </si>
  <si>
    <t>1186 KT</t>
  </si>
  <si>
    <t>8096 AM</t>
  </si>
  <si>
    <t>3844 GG</t>
  </si>
  <si>
    <t>3905 XD</t>
  </si>
  <si>
    <t>3882 HM</t>
  </si>
  <si>
    <t>8072 JS</t>
  </si>
  <si>
    <t>3843 GP</t>
  </si>
  <si>
    <t>8081 RL</t>
  </si>
  <si>
    <t>3881 CP</t>
  </si>
  <si>
    <t>3843 GT</t>
  </si>
  <si>
    <t>3882 HN</t>
  </si>
  <si>
    <t>8084 GJ</t>
  </si>
  <si>
    <t>3863 BD</t>
  </si>
  <si>
    <t>3842 GP</t>
  </si>
  <si>
    <t>7314 CH</t>
  </si>
  <si>
    <t>8077 SX</t>
  </si>
  <si>
    <t>8096 XJ</t>
  </si>
  <si>
    <t>8071 HC</t>
  </si>
  <si>
    <t>3864 PV</t>
  </si>
  <si>
    <t>3853 NS</t>
  </si>
  <si>
    <t>8084 BH</t>
  </si>
  <si>
    <t>8096 XN</t>
  </si>
  <si>
    <t>8081 ZV</t>
  </si>
  <si>
    <t>8085 RJ</t>
  </si>
  <si>
    <t>3863 VV</t>
  </si>
  <si>
    <t>3843 DC</t>
  </si>
  <si>
    <t>3852 CD</t>
  </si>
  <si>
    <t>8081 LS</t>
  </si>
  <si>
    <t>8084 HN</t>
  </si>
  <si>
    <t>3853 VL</t>
  </si>
  <si>
    <t>3861 VJ</t>
  </si>
  <si>
    <t>8071 DC</t>
  </si>
  <si>
    <t>3842 BB</t>
  </si>
  <si>
    <t>3841 ER</t>
  </si>
  <si>
    <t>3844 PR</t>
  </si>
  <si>
    <t>3882 BM</t>
  </si>
  <si>
    <t>8071 KX</t>
  </si>
  <si>
    <t>3853 PP</t>
  </si>
  <si>
    <t>3861 KM</t>
  </si>
  <si>
    <t>3849 RN</t>
  </si>
  <si>
    <t>3861 LJ</t>
  </si>
  <si>
    <t>3861 BT</t>
  </si>
  <si>
    <t>3881 CD</t>
  </si>
  <si>
    <t>3881 NL</t>
  </si>
  <si>
    <t>3845 GB</t>
  </si>
  <si>
    <t>3882 HZ</t>
  </si>
  <si>
    <t>3871 XC</t>
  </si>
  <si>
    <t>3852 XN</t>
  </si>
  <si>
    <t>3862 AC</t>
  </si>
  <si>
    <t>3863 DG</t>
  </si>
  <si>
    <t>3862 AM</t>
  </si>
  <si>
    <t>3853 VD</t>
  </si>
  <si>
    <t>3845 DD</t>
  </si>
  <si>
    <t>3845 CW</t>
  </si>
  <si>
    <t>3848 ZN</t>
  </si>
  <si>
    <t>3881 VD</t>
  </si>
  <si>
    <t>3882 GS</t>
  </si>
  <si>
    <t>8071 VB</t>
  </si>
  <si>
    <t>3863 VP</t>
  </si>
  <si>
    <t>8081 KM</t>
  </si>
  <si>
    <t>3844 MA</t>
  </si>
  <si>
    <t>8091 LJ</t>
  </si>
  <si>
    <t>8084 GN</t>
  </si>
  <si>
    <t>8071 ZB</t>
  </si>
  <si>
    <t>3861 EN</t>
  </si>
  <si>
    <t>3853 JM</t>
  </si>
  <si>
    <t>3851 ZT</t>
  </si>
  <si>
    <t>3841 GB</t>
  </si>
  <si>
    <t>3851 GV</t>
  </si>
  <si>
    <t>3843 CZ</t>
  </si>
  <si>
    <t>3841 KG</t>
  </si>
  <si>
    <t>3852 CN</t>
  </si>
  <si>
    <t>3848 CE</t>
  </si>
  <si>
    <t>3841 JR</t>
  </si>
  <si>
    <t>3851 NM</t>
  </si>
  <si>
    <t>3853 DL</t>
  </si>
  <si>
    <t>3853 NL</t>
  </si>
  <si>
    <t>3841 KX</t>
  </si>
  <si>
    <t>3851 PH</t>
  </si>
  <si>
    <t>3844 VG</t>
  </si>
  <si>
    <t>3853 SJ</t>
  </si>
  <si>
    <t>3841 VD</t>
  </si>
  <si>
    <t>3851 WP</t>
  </si>
  <si>
    <t>3853 VM</t>
  </si>
  <si>
    <t>3851 JP</t>
  </si>
  <si>
    <t>3851 DV</t>
  </si>
  <si>
    <t>3861 EV</t>
  </si>
  <si>
    <t>3851 DC</t>
  </si>
  <si>
    <t>3853 EK</t>
  </si>
  <si>
    <t>3844 CT</t>
  </si>
  <si>
    <t>3881 WD</t>
  </si>
  <si>
    <t>3842 AX</t>
  </si>
  <si>
    <t>3848 CJ</t>
  </si>
  <si>
    <t>3848 AR</t>
  </si>
  <si>
    <t>3845 BB</t>
  </si>
  <si>
    <t>3851 CG</t>
  </si>
  <si>
    <t>3844 LC</t>
  </si>
  <si>
    <t>3844 XH</t>
  </si>
  <si>
    <t>3851 TG</t>
  </si>
  <si>
    <t>3844 VM</t>
  </si>
  <si>
    <t>3881 GL</t>
  </si>
  <si>
    <t>3881 KA</t>
  </si>
  <si>
    <t>3882 DB</t>
  </si>
  <si>
    <t>3841 CP</t>
  </si>
  <si>
    <t>3851 RC</t>
  </si>
  <si>
    <t>8077 SW</t>
  </si>
  <si>
    <t>3845 GZ</t>
  </si>
  <si>
    <t>3861 KE</t>
  </si>
  <si>
    <t>8072 WE</t>
  </si>
  <si>
    <t>3853 KW</t>
  </si>
  <si>
    <t>3891Gr</t>
  </si>
  <si>
    <t>3881 MA</t>
  </si>
  <si>
    <t>3881 VE</t>
  </si>
  <si>
    <t>3881 KB</t>
  </si>
  <si>
    <t>3862 MN</t>
  </si>
  <si>
    <t>3882 MP</t>
  </si>
  <si>
    <t>3861 KG</t>
  </si>
  <si>
    <t>3861 VT</t>
  </si>
  <si>
    <t>3881 GV</t>
  </si>
  <si>
    <t>3862 GG</t>
  </si>
  <si>
    <t>3892 HK</t>
  </si>
  <si>
    <t>3892 VK</t>
  </si>
  <si>
    <t>3863 BZ</t>
  </si>
  <si>
    <t>3864 EJ</t>
  </si>
  <si>
    <t>3893 CJ</t>
  </si>
  <si>
    <t>3824 DP</t>
  </si>
  <si>
    <t>3863 BE</t>
  </si>
  <si>
    <t>3881 DD</t>
  </si>
  <si>
    <t>3844 DM</t>
  </si>
  <si>
    <t>3893 BT</t>
  </si>
  <si>
    <t>3882 DD</t>
  </si>
  <si>
    <t>3752 KE</t>
  </si>
  <si>
    <t>3862 GA</t>
  </si>
  <si>
    <t>3845 JR</t>
  </si>
  <si>
    <t>3862 EM</t>
  </si>
  <si>
    <t>3862 ZE</t>
  </si>
  <si>
    <t>3863 CA</t>
  </si>
  <si>
    <t>3861 EC</t>
  </si>
  <si>
    <t>3863 BX</t>
  </si>
  <si>
    <t>3881 JT</t>
  </si>
  <si>
    <t>3863 XM</t>
  </si>
  <si>
    <t>8081 XT</t>
  </si>
  <si>
    <t>8091 AR</t>
  </si>
  <si>
    <t>8072 ZB</t>
  </si>
  <si>
    <t>8071 MX</t>
  </si>
  <si>
    <t>8072 JB</t>
  </si>
  <si>
    <t>8084 EX</t>
  </si>
  <si>
    <t>8081 KE</t>
  </si>
  <si>
    <t>8072 BA</t>
  </si>
  <si>
    <t>8072 XW</t>
  </si>
  <si>
    <t>8096 CC</t>
  </si>
  <si>
    <t>8031 ZD</t>
  </si>
  <si>
    <t>8072 JT</t>
  </si>
  <si>
    <t>8085 BT</t>
  </si>
  <si>
    <t>8071 GD</t>
  </si>
  <si>
    <t>8072 EH</t>
  </si>
  <si>
    <t>8077 RV</t>
  </si>
  <si>
    <t>3891 EA</t>
  </si>
  <si>
    <t>8077 RK</t>
  </si>
  <si>
    <t>8071 TR</t>
  </si>
  <si>
    <t>8166 JT</t>
  </si>
  <si>
    <t>8081 JN</t>
  </si>
  <si>
    <t>8072 GW</t>
  </si>
  <si>
    <t>8071 KZ</t>
  </si>
  <si>
    <t>8072 DA</t>
  </si>
  <si>
    <t>8084 HP</t>
  </si>
  <si>
    <t>8071 LB</t>
  </si>
  <si>
    <t>8095 RC</t>
  </si>
  <si>
    <t>8071 VC</t>
  </si>
  <si>
    <t>8085 BW</t>
  </si>
  <si>
    <t>8072 AD</t>
  </si>
  <si>
    <t>8081 DZ</t>
  </si>
  <si>
    <t>8085 BP</t>
  </si>
  <si>
    <t>8071 XG</t>
  </si>
  <si>
    <t>3843 EC</t>
  </si>
  <si>
    <t>8081 BD</t>
  </si>
  <si>
    <t>8075 BX</t>
  </si>
  <si>
    <t>8071 KR</t>
  </si>
  <si>
    <t>8096 AA</t>
  </si>
  <si>
    <t>8097 SW</t>
  </si>
  <si>
    <t>8072 XH</t>
  </si>
  <si>
    <t>8072 HP</t>
  </si>
  <si>
    <t>3882 XC</t>
  </si>
  <si>
    <t>8096 VX</t>
  </si>
  <si>
    <t>8081 HS</t>
  </si>
  <si>
    <t>8084 XG</t>
  </si>
  <si>
    <t>8081 KX</t>
  </si>
  <si>
    <t>7326 TR</t>
  </si>
  <si>
    <t>8071 WV</t>
  </si>
  <si>
    <t>3824 PV</t>
  </si>
  <si>
    <t>3853 ML</t>
  </si>
  <si>
    <t>3841 JX</t>
  </si>
  <si>
    <t>3851 CH</t>
  </si>
  <si>
    <t>3841 BD</t>
  </si>
  <si>
    <t>3851 AH</t>
  </si>
  <si>
    <t>3881 SK</t>
  </si>
  <si>
    <t>3845 GD</t>
  </si>
  <si>
    <t>3843 GS</t>
  </si>
  <si>
    <t>3881 ZE</t>
  </si>
  <si>
    <t>3842 HL</t>
  </si>
  <si>
    <t>3844 ZE</t>
  </si>
  <si>
    <t>3881 JH</t>
  </si>
  <si>
    <t>3863 VC</t>
  </si>
  <si>
    <t>3853 WH</t>
  </si>
  <si>
    <t>3844 KL</t>
  </si>
  <si>
    <t>3842 JV</t>
  </si>
  <si>
    <t>3882 HS</t>
  </si>
  <si>
    <t>3882 VC</t>
  </si>
  <si>
    <t>3853 ED</t>
  </si>
  <si>
    <t>3882 CN</t>
  </si>
  <si>
    <t>3845 EC</t>
  </si>
  <si>
    <t>3851 DS</t>
  </si>
  <si>
    <t>3844 BS</t>
  </si>
  <si>
    <t>3881 TP</t>
  </si>
  <si>
    <t>3851 ZC</t>
  </si>
  <si>
    <t>3853 DK</t>
  </si>
  <si>
    <t>3881 KG</t>
  </si>
  <si>
    <t>8081 KP</t>
  </si>
  <si>
    <t>3851 AB</t>
  </si>
  <si>
    <t>3851 HC</t>
  </si>
  <si>
    <t>3861 JV</t>
  </si>
  <si>
    <t>3852 LN</t>
  </si>
  <si>
    <t>3844 PJ</t>
  </si>
  <si>
    <t>3853 TH</t>
  </si>
  <si>
    <t>3881 JN</t>
  </si>
  <si>
    <t>3851 BG</t>
  </si>
  <si>
    <t>3851 TB</t>
  </si>
  <si>
    <t>3845 AV</t>
  </si>
  <si>
    <t>3851 DK</t>
  </si>
  <si>
    <t>3845 CG</t>
  </si>
  <si>
    <t>3843 GB</t>
  </si>
  <si>
    <t>3845 AJ</t>
  </si>
  <si>
    <t>3862 CD</t>
  </si>
  <si>
    <t>3882 JK</t>
  </si>
  <si>
    <t>3882 JL</t>
  </si>
  <si>
    <t>3851 NC</t>
  </si>
  <si>
    <t>3853 BP</t>
  </si>
  <si>
    <t>3844 CZ</t>
  </si>
  <si>
    <t>8242 ED</t>
  </si>
  <si>
    <t>3844 PA</t>
  </si>
  <si>
    <t>3853 HG</t>
  </si>
  <si>
    <t>3851 BC</t>
  </si>
  <si>
    <t>3881 LR</t>
  </si>
  <si>
    <t>3844 BJ</t>
  </si>
  <si>
    <t>3842 AD</t>
  </si>
  <si>
    <t>3845 AT</t>
  </si>
  <si>
    <t>3853 PV</t>
  </si>
  <si>
    <t>3861 GJ</t>
  </si>
  <si>
    <t>3853 TE</t>
  </si>
  <si>
    <t>3881 TR</t>
  </si>
  <si>
    <t>3853 JA</t>
  </si>
  <si>
    <t>3853 GC</t>
  </si>
  <si>
    <t>3841 XD</t>
  </si>
  <si>
    <t>3853 JV</t>
  </si>
  <si>
    <t>8075 AH</t>
  </si>
  <si>
    <t>3882 CE</t>
  </si>
  <si>
    <t>8084 VP</t>
  </si>
  <si>
    <t>3851 NW</t>
  </si>
  <si>
    <t>3851 MH</t>
  </si>
  <si>
    <t>3853 DC</t>
  </si>
  <si>
    <t>8084 VA</t>
  </si>
  <si>
    <t>3852 GE</t>
  </si>
  <si>
    <t>3882 GK</t>
  </si>
  <si>
    <t>3881 VH</t>
  </si>
  <si>
    <t>8081 BL</t>
  </si>
  <si>
    <t>3843 ET</t>
  </si>
  <si>
    <t>3861 KD</t>
  </si>
  <si>
    <t>3843 CV</t>
  </si>
  <si>
    <t>3852 CX</t>
  </si>
  <si>
    <t>3861 CR</t>
  </si>
  <si>
    <t>3844 DW</t>
  </si>
  <si>
    <t>3841 AM</t>
  </si>
  <si>
    <t>3845 DH</t>
  </si>
  <si>
    <t>8072 XL</t>
  </si>
  <si>
    <t>3813 KD</t>
  </si>
  <si>
    <t>3841 BL</t>
  </si>
  <si>
    <t>3851 EG</t>
  </si>
  <si>
    <t>3852 GL</t>
  </si>
  <si>
    <t>3882 XH</t>
  </si>
  <si>
    <t>3845 AP</t>
  </si>
  <si>
    <t>3882 TA</t>
  </si>
  <si>
    <t>3851 BN</t>
  </si>
  <si>
    <t>3845 EA</t>
  </si>
  <si>
    <t>3853 CH</t>
  </si>
  <si>
    <t>3881 VC</t>
  </si>
  <si>
    <t>3846 JN</t>
  </si>
  <si>
    <t>3863 GL</t>
  </si>
  <si>
    <t>3853 AC</t>
  </si>
  <si>
    <t>3851 CB</t>
  </si>
  <si>
    <t>3893 CX</t>
  </si>
  <si>
    <t>3844 XK</t>
  </si>
  <si>
    <t>3851 MD</t>
  </si>
  <si>
    <t>3881 GN</t>
  </si>
  <si>
    <t>3853 SH</t>
  </si>
  <si>
    <t>3852 CB</t>
  </si>
  <si>
    <t>3851 BW</t>
  </si>
  <si>
    <t>3843 AC</t>
  </si>
  <si>
    <t>3881 AD</t>
  </si>
  <si>
    <t>3851 GK</t>
  </si>
  <si>
    <t>3882 CC</t>
  </si>
  <si>
    <t>3842 JB</t>
  </si>
  <si>
    <t>3881 TN</t>
  </si>
  <si>
    <t>3851 AZ</t>
  </si>
  <si>
    <t>8084 AH</t>
  </si>
  <si>
    <t>8094 AK</t>
  </si>
  <si>
    <t>8071 AN</t>
  </si>
  <si>
    <t>3843 BP</t>
  </si>
  <si>
    <t>8072 JE</t>
  </si>
  <si>
    <t>3844 PE</t>
  </si>
  <si>
    <t>3843 CT</t>
  </si>
  <si>
    <t>8072 ED</t>
  </si>
  <si>
    <t>8072 BT</t>
  </si>
  <si>
    <t>8096 VD</t>
  </si>
  <si>
    <t>8071 ND</t>
  </si>
  <si>
    <t>3844 HG</t>
  </si>
  <si>
    <t>8071 SP</t>
  </si>
  <si>
    <t>8071 ZN</t>
  </si>
  <si>
    <t>3844 ML</t>
  </si>
  <si>
    <t>8091 EE</t>
  </si>
  <si>
    <t>3844 JZ</t>
  </si>
  <si>
    <t>8085 AS</t>
  </si>
  <si>
    <t>8081 XH</t>
  </si>
  <si>
    <t>3862 SM</t>
  </si>
  <si>
    <t>3844 MJ</t>
  </si>
  <si>
    <t>3862 CV</t>
  </si>
  <si>
    <t>8072 WR</t>
  </si>
  <si>
    <t>3844 DG</t>
  </si>
  <si>
    <t>3863 EM</t>
  </si>
  <si>
    <t>8091 HG</t>
  </si>
  <si>
    <t>8071 DJ</t>
  </si>
  <si>
    <t>8081 HV</t>
  </si>
  <si>
    <t>8071 VG</t>
  </si>
  <si>
    <t>8072 AL</t>
  </si>
  <si>
    <t>8071 DD</t>
  </si>
  <si>
    <t>8081 GG</t>
  </si>
  <si>
    <t>8072 JR</t>
  </si>
  <si>
    <t>8081 XK</t>
  </si>
  <si>
    <t>8071 CL</t>
  </si>
  <si>
    <t>8081 ZW</t>
  </si>
  <si>
    <t>3852 GH</t>
  </si>
  <si>
    <t>8075 RD</t>
  </si>
  <si>
    <t>8075 DB</t>
  </si>
  <si>
    <t>8091 BT</t>
  </si>
  <si>
    <t>3842 CB</t>
  </si>
  <si>
    <t>3881 NH</t>
  </si>
  <si>
    <t>8091 VB</t>
  </si>
  <si>
    <t>3844 MD</t>
  </si>
  <si>
    <t>3843 EA</t>
  </si>
  <si>
    <t>3844 PB</t>
  </si>
  <si>
    <t>8072 JL</t>
  </si>
  <si>
    <t>3842 BH</t>
  </si>
  <si>
    <t>8072 ZD</t>
  </si>
  <si>
    <t>3861 CX</t>
  </si>
  <si>
    <t>3852 CM</t>
  </si>
  <si>
    <t>3871 ES</t>
  </si>
  <si>
    <t>8081 TX</t>
  </si>
  <si>
    <t>8071 GK</t>
  </si>
  <si>
    <t>8091 DD</t>
  </si>
  <si>
    <t>8084 VL</t>
  </si>
  <si>
    <t>8071 RR</t>
  </si>
  <si>
    <t>3882 DT</t>
  </si>
  <si>
    <t>8072 WV</t>
  </si>
  <si>
    <t>3844 KR</t>
  </si>
  <si>
    <t>8071 KE</t>
  </si>
  <si>
    <t>8071 VD</t>
  </si>
  <si>
    <t>8096 PG</t>
  </si>
  <si>
    <t>8096 VL</t>
  </si>
  <si>
    <t>8071 SB</t>
  </si>
  <si>
    <t>3842 BE</t>
  </si>
  <si>
    <t>3851 AJ</t>
  </si>
  <si>
    <t>3843 DA</t>
  </si>
  <si>
    <t>8091 NK</t>
  </si>
  <si>
    <t>3845 CB</t>
  </si>
  <si>
    <t>3862 AN</t>
  </si>
  <si>
    <t>8084 HT</t>
  </si>
  <si>
    <t>8071 CA</t>
  </si>
  <si>
    <t>8091 LB</t>
  </si>
  <si>
    <t>8072 GA</t>
  </si>
  <si>
    <t>3844 VD</t>
  </si>
  <si>
    <t>3845 GA</t>
  </si>
  <si>
    <t>8071 HH</t>
  </si>
  <si>
    <t>8071 JH</t>
  </si>
  <si>
    <t>8071 AL</t>
  </si>
  <si>
    <t>3843 CH</t>
  </si>
  <si>
    <t>3862 AH</t>
  </si>
  <si>
    <t>8081 ZS</t>
  </si>
  <si>
    <t>8091 GM</t>
  </si>
  <si>
    <t>8091 KC</t>
  </si>
  <si>
    <t>8096 RM</t>
  </si>
  <si>
    <t>8084 JS</t>
  </si>
  <si>
    <t>3862 KS</t>
  </si>
  <si>
    <t>8084 PT</t>
  </si>
  <si>
    <t>3861 LA</t>
  </si>
  <si>
    <t>8096 BW</t>
  </si>
  <si>
    <t>8081 JP</t>
  </si>
  <si>
    <t>8072 AP</t>
  </si>
  <si>
    <t>2284 VT</t>
  </si>
  <si>
    <t>8072 JG</t>
  </si>
  <si>
    <t>3862 JK</t>
  </si>
  <si>
    <t>8084 EV</t>
  </si>
  <si>
    <t>3861 AT</t>
  </si>
  <si>
    <t>8071 TZ</t>
  </si>
  <si>
    <t>8091 WG</t>
  </si>
  <si>
    <t>8085 BA</t>
  </si>
  <si>
    <t>3861 KB</t>
  </si>
  <si>
    <t>3843 VG</t>
  </si>
  <si>
    <t>8251 HG</t>
  </si>
  <si>
    <t>8085 BC</t>
  </si>
  <si>
    <t>3863 BV</t>
  </si>
  <si>
    <t>3882 HC</t>
  </si>
  <si>
    <t>8091 JV</t>
  </si>
  <si>
    <t>8071 JG</t>
  </si>
  <si>
    <t>8091 TP</t>
  </si>
  <si>
    <t>3862 CW</t>
  </si>
  <si>
    <t>8084 XD</t>
  </si>
  <si>
    <t>3842 XG</t>
  </si>
  <si>
    <t>8085 AJ</t>
  </si>
  <si>
    <t>8085 PV</t>
  </si>
  <si>
    <t>8075 AT</t>
  </si>
  <si>
    <t>6814 DB</t>
  </si>
  <si>
    <t>4131 PA</t>
  </si>
  <si>
    <t>8804 NV</t>
  </si>
  <si>
    <t>8162 KG</t>
  </si>
  <si>
    <t>1098 KM</t>
  </si>
  <si>
    <t>1611 BM</t>
  </si>
  <si>
    <t>3842 BG</t>
  </si>
  <si>
    <t>3861 KT</t>
  </si>
  <si>
    <t>8084 BV</t>
  </si>
  <si>
    <t>8022 CH</t>
  </si>
  <si>
    <t>3849 MT</t>
  </si>
  <si>
    <t>8077 RT</t>
  </si>
  <si>
    <t>3841 JD</t>
  </si>
  <si>
    <t>3848 BD</t>
  </si>
  <si>
    <t>6869 TA</t>
  </si>
  <si>
    <t>8017 HS</t>
  </si>
  <si>
    <t>3737 AB</t>
  </si>
  <si>
    <t>3849 RE</t>
  </si>
  <si>
    <t>7323 MA</t>
  </si>
  <si>
    <t>8043 WC</t>
  </si>
  <si>
    <t>3825 GV</t>
  </si>
  <si>
    <t>3864 GJ</t>
  </si>
  <si>
    <t>8014 PN</t>
  </si>
  <si>
    <t>3893 KB</t>
  </si>
  <si>
    <t>3892 GD</t>
  </si>
  <si>
    <t>7325 PC</t>
  </si>
  <si>
    <t>3881 PR</t>
  </si>
  <si>
    <t>7722 RA</t>
  </si>
  <si>
    <t>8091 VR</t>
  </si>
  <si>
    <t>8072 DL</t>
  </si>
  <si>
    <t>3853 GL</t>
  </si>
  <si>
    <t>8081 SC</t>
  </si>
  <si>
    <t>8084 CB</t>
  </si>
  <si>
    <t>3851 KA</t>
  </si>
  <si>
    <t>8072 HH</t>
  </si>
  <si>
    <t>3841 HC</t>
  </si>
  <si>
    <t>3842 GB</t>
  </si>
  <si>
    <t>3844 MK</t>
  </si>
  <si>
    <t>3844 EA</t>
  </si>
  <si>
    <t>3842 BA</t>
  </si>
  <si>
    <t>3861 KN</t>
  </si>
  <si>
    <t>3881 RE</t>
  </si>
  <si>
    <t>3862 XE</t>
  </si>
  <si>
    <t>3861 DC</t>
  </si>
  <si>
    <t>3871 PD</t>
  </si>
  <si>
    <t>3863 AB</t>
  </si>
  <si>
    <t>3862 GJ</t>
  </si>
  <si>
    <t>8077 RJ</t>
  </si>
  <si>
    <t>8081 KD</t>
  </si>
  <si>
    <t>8084 VV</t>
  </si>
  <si>
    <t>8071 ZM</t>
  </si>
  <si>
    <t>3851 GT</t>
  </si>
  <si>
    <t>3843 BE</t>
  </si>
  <si>
    <t>8043 EV</t>
  </si>
  <si>
    <t>3853 AM</t>
  </si>
  <si>
    <t>3881 BN</t>
  </si>
  <si>
    <t>3851 KW</t>
  </si>
  <si>
    <t>3852 NM</t>
  </si>
  <si>
    <t>3882 BJ</t>
  </si>
  <si>
    <t>3851 PL</t>
  </si>
  <si>
    <t>3862 SK</t>
  </si>
  <si>
    <t>3882 JP</t>
  </si>
  <si>
    <t>3882 WH</t>
  </si>
  <si>
    <t>3851 CL</t>
  </si>
  <si>
    <t>3851 AL</t>
  </si>
  <si>
    <t>3851 AM</t>
  </si>
  <si>
    <t>3841 BH</t>
  </si>
  <si>
    <t>3852 AD</t>
  </si>
  <si>
    <t>3841 JE</t>
  </si>
  <si>
    <t>8072 AE</t>
  </si>
  <si>
    <t>8091 GZ</t>
  </si>
  <si>
    <t>3881 GW</t>
  </si>
  <si>
    <t>8101 BD</t>
  </si>
  <si>
    <t>3842 EG</t>
  </si>
  <si>
    <t>3844 LS</t>
  </si>
  <si>
    <t>3848 CD</t>
  </si>
  <si>
    <t>3853 HK</t>
  </si>
  <si>
    <t>3844 HJ</t>
  </si>
  <si>
    <t>3843 CM</t>
  </si>
  <si>
    <t>3862 JC</t>
  </si>
  <si>
    <t>3853 JJ</t>
  </si>
  <si>
    <t>3844 PD</t>
  </si>
  <si>
    <t>8252 HA</t>
  </si>
  <si>
    <t>8081 TW</t>
  </si>
  <si>
    <t>8096 VN</t>
  </si>
  <si>
    <t>3842 PC</t>
  </si>
  <si>
    <t>8072 DT</t>
  </si>
  <si>
    <t>3881 WJ</t>
  </si>
  <si>
    <t>8084 XW</t>
  </si>
  <si>
    <t>3843 XH</t>
  </si>
  <si>
    <t>3843 EG</t>
  </si>
  <si>
    <t>3842 EK</t>
  </si>
  <si>
    <t>3842 ZR</t>
  </si>
  <si>
    <t>8096 ME</t>
  </si>
  <si>
    <t>8224 AR</t>
  </si>
  <si>
    <t>8071 DN</t>
  </si>
  <si>
    <t>3843 GW</t>
  </si>
  <si>
    <t>3841 VJ</t>
  </si>
  <si>
    <t>3842 ZP</t>
  </si>
  <si>
    <t>8085 BK</t>
  </si>
  <si>
    <t>3861 TK</t>
  </si>
  <si>
    <t>3861 DB</t>
  </si>
  <si>
    <t>3863 EX</t>
  </si>
  <si>
    <t>8072 XV</t>
  </si>
  <si>
    <t>3862 HD</t>
  </si>
  <si>
    <t>7722 ZD</t>
  </si>
  <si>
    <t>8081 DA</t>
  </si>
  <si>
    <t>8084 BC</t>
  </si>
  <si>
    <t>8081 VG</t>
  </si>
  <si>
    <t>8081 CL</t>
  </si>
  <si>
    <t>3882 AD</t>
  </si>
  <si>
    <t>3882 VB</t>
  </si>
  <si>
    <t>3888 MH</t>
  </si>
  <si>
    <t>3851 GH</t>
  </si>
  <si>
    <t>8085 AP</t>
  </si>
  <si>
    <t>8081 JM</t>
  </si>
  <si>
    <t>8096 PE</t>
  </si>
  <si>
    <t>3882 RW</t>
  </si>
  <si>
    <t>8081 SP</t>
  </si>
  <si>
    <t>8095 RE</t>
  </si>
  <si>
    <t>8091 LH</t>
  </si>
  <si>
    <t>7721 VA</t>
  </si>
  <si>
    <t>6961 CZ</t>
  </si>
  <si>
    <t>8071 SH</t>
  </si>
  <si>
    <t>8072 DX</t>
  </si>
  <si>
    <t>8091 EW</t>
  </si>
  <si>
    <t>8071 XL</t>
  </si>
  <si>
    <t>8072 HN</t>
  </si>
  <si>
    <t>8072 WH</t>
  </si>
  <si>
    <t>3843 GR</t>
  </si>
  <si>
    <t>3853 SR</t>
  </si>
  <si>
    <t>3862 MH</t>
  </si>
  <si>
    <t>3882 XS</t>
  </si>
  <si>
    <t>8081 RM</t>
  </si>
  <si>
    <t>3844 HN</t>
  </si>
  <si>
    <t>3891 GA</t>
  </si>
  <si>
    <t>3863 XK</t>
  </si>
  <si>
    <t>8091 KE</t>
  </si>
  <si>
    <t>3851 BT</t>
  </si>
  <si>
    <t>8096 MH</t>
  </si>
  <si>
    <t>8097 PR</t>
  </si>
  <si>
    <t>8031 MJ</t>
  </si>
  <si>
    <t>8044 RH</t>
  </si>
  <si>
    <t>7325 EX</t>
  </si>
  <si>
    <t>8021 WN</t>
  </si>
  <si>
    <t>2741 TT</t>
  </si>
  <si>
    <t>7316 KS</t>
  </si>
  <si>
    <t>8084 XN</t>
  </si>
  <si>
    <t>8071 MW</t>
  </si>
  <si>
    <t>8032 TJ</t>
  </si>
  <si>
    <t>1325 HS</t>
  </si>
  <si>
    <t>6732 ES</t>
  </si>
  <si>
    <t>3845 BC</t>
  </si>
  <si>
    <t>8051 EZ</t>
  </si>
  <si>
    <t>3851 LG</t>
  </si>
  <si>
    <t>7943 GT</t>
  </si>
  <si>
    <t>8256 GN</t>
  </si>
  <si>
    <t>7721 EC</t>
  </si>
  <si>
    <t>3843 EW</t>
  </si>
  <si>
    <t>8081 AK</t>
  </si>
  <si>
    <t>3844 BD</t>
  </si>
  <si>
    <t>8081 LL</t>
  </si>
  <si>
    <t>3844 PH</t>
  </si>
  <si>
    <t>7391 RS</t>
  </si>
  <si>
    <t>3842 GZ</t>
  </si>
  <si>
    <t>7722 KB</t>
  </si>
  <si>
    <t>1276 XT</t>
  </si>
  <si>
    <t>3853 ND</t>
  </si>
  <si>
    <t>3844 ME</t>
  </si>
  <si>
    <t>3843 AM</t>
  </si>
  <si>
    <t>8071 LA</t>
  </si>
  <si>
    <t>3852 LC</t>
  </si>
  <si>
    <t>8081 KV</t>
  </si>
  <si>
    <t>8022 AZ</t>
  </si>
  <si>
    <t>8085 BB</t>
  </si>
  <si>
    <t>3843 XP</t>
  </si>
  <si>
    <t>8307 CG</t>
  </si>
  <si>
    <t>8219 AE</t>
  </si>
  <si>
    <t>8071 ZL</t>
  </si>
  <si>
    <t>3851 TD</t>
  </si>
  <si>
    <t>3842 BC</t>
  </si>
  <si>
    <t>8084 HL</t>
  </si>
  <si>
    <t>8171 PG</t>
  </si>
  <si>
    <t>3881 TX</t>
  </si>
  <si>
    <t>7323 GB</t>
  </si>
  <si>
    <t>7422 SP</t>
  </si>
  <si>
    <t>8075 RK</t>
  </si>
  <si>
    <t>7721 XS</t>
  </si>
  <si>
    <t>8072 JH</t>
  </si>
  <si>
    <t>3853 TA</t>
  </si>
  <si>
    <t>8071 NK</t>
  </si>
  <si>
    <t>3817 CD</t>
  </si>
  <si>
    <t>Aanrtal medewerkers</t>
  </si>
  <si>
    <t>KM enkele reis</t>
  </si>
  <si>
    <t>Vervoersmiddel</t>
  </si>
  <si>
    <t>Nee</t>
  </si>
  <si>
    <t>Ja</t>
  </si>
  <si>
    <t>Fiets/loop</t>
  </si>
  <si>
    <t>Scooter</t>
  </si>
  <si>
    <t>Cumulatief %</t>
  </si>
  <si>
    <t>Aantal werknemers (fiets/loop)</t>
  </si>
  <si>
    <t>Gemiddelde afstand OV</t>
  </si>
  <si>
    <t>Aantal FTE</t>
  </si>
  <si>
    <t>Aantal werknemers auto/scooter</t>
  </si>
  <si>
    <t>Emissiefactor</t>
  </si>
  <si>
    <t>%</t>
  </si>
  <si>
    <t>100% van de  kleinste 42%</t>
  </si>
  <si>
    <t>Jaarlijkse km</t>
  </si>
  <si>
    <t>47% van de grootste 58%</t>
  </si>
  <si>
    <t>45% van de grootste 58%</t>
  </si>
  <si>
    <t>9% van de grootste 58%</t>
  </si>
  <si>
    <t>FTE 2020</t>
  </si>
  <si>
    <t>Van de emissiestromen binnen de keten van Inclusief Groep  is een inventarisatie gemaakt en deze gegevens zijn geanalyseerd m.b.t. de op het bedrijf geldende emissiestromen. Geef hier een korte omschrijving van de werkzaamheden die door het bedrijf worden uitgevoerd. De scope 3 emissies bestaan daarom vooral uit het verwerken van de afvalstromen die van projecten af komen, het inhuren van diensten, de aanschaf van bouwstoffen en van brandstof en materieel. Dat is terug te zien in de top van de scope 3 emissies:</t>
  </si>
  <si>
    <t xml:space="preserve">Inclusief Groep </t>
  </si>
  <si>
    <t>Diversen</t>
  </si>
  <si>
    <t>Stimuleren fietsen naar werk/OV/thuis werken</t>
  </si>
  <si>
    <t>NVT</t>
  </si>
  <si>
    <t>nvt</t>
  </si>
  <si>
    <t>Post</t>
  </si>
  <si>
    <t>Schoonmaak</t>
  </si>
  <si>
    <t>TOP 4 - SCOPE 3 EMISSIES</t>
  </si>
  <si>
    <t>Afleveren van goederen op 1 hoofdlocatie</t>
  </si>
  <si>
    <t>Afvalscheiding; bijv. papier, rest en plastic. Opvoeden klanten.</t>
  </si>
  <si>
    <t>Prozero/Limm/Wuestman/klanten productie</t>
  </si>
  <si>
    <t>Kwalitatieve scope 3 analyse</t>
  </si>
  <si>
    <t>Product-marktcombinaties</t>
  </si>
  <si>
    <t>Producten en markten:</t>
  </si>
  <si>
    <t>Overheid</t>
  </si>
  <si>
    <t>Semi-overheid</t>
  </si>
  <si>
    <t>Private partijen</t>
  </si>
  <si>
    <t>% van de totale omzet</t>
  </si>
  <si>
    <t>Opdrachtgevers:</t>
  </si>
  <si>
    <t>Groenvoorziening</t>
  </si>
  <si>
    <t>Verpakken/montage</t>
  </si>
  <si>
    <t>Catering</t>
  </si>
  <si>
    <t>Elektro-montage</t>
  </si>
  <si>
    <t xml:space="preserve">Re-integratie </t>
  </si>
  <si>
    <t>Invloed in de sector, mogelijke invloed van aanpassingen in het project en mogelijke invloed van het bedrijf hierop</t>
  </si>
  <si>
    <t>In onderstaande tabel wordt aan de hand van een drietal factoren kwalitatief bepaald hoe groot de invloed van het bedrijf op de CO2 uitstoot van de projecten is. Op basis hiervan wordt een rangorde gemaakt van de verschillende product-marktcombinaties. De volgende product-marktcombinaties hebben de meeste invloed op de CO2 uitstoot in de keten:</t>
  </si>
  <si>
    <t>Omschrijving activiteit waarbij CO2 vrijkomt</t>
  </si>
  <si>
    <t>Relatief belang van CO2-belasting op de sector en invloed van de activiteiten</t>
  </si>
  <si>
    <t>Potentiele invloed van het bedrijf op de CO2-uitstoot</t>
  </si>
  <si>
    <t>Achterliggende berekening rangorde:</t>
  </si>
  <si>
    <t>(vanuit bovenstaande tabel)</t>
  </si>
  <si>
    <t>Hier wordt benoemd welke CO2 uitstotende activiteiten door activiteiten van het bedrijf worden beïnvloed.</t>
  </si>
  <si>
    <t>Verhouding CO2 uitstoot bedrijf tov. CO2 uitstoot sector (hoe groot is het marktaandeel) (g/mg/k/nvt)</t>
  </si>
  <si>
    <t>Het mogelijke effect van innovatieve ontwerpen op CO2 uitstoot van het project</t>
  </si>
  <si>
    <t>Hoe groot is de invloed van het bedrijf om CO2-reducerende mogelijkheden door te voeren?</t>
  </si>
  <si>
    <t>Re-integratie</t>
  </si>
  <si>
    <t>mg</t>
  </si>
  <si>
    <t>g</t>
  </si>
  <si>
    <t>k</t>
  </si>
  <si>
    <r>
      <t>Voor versie 3.1 van de CO2-Prestatieladder dient volgens eis 4.A.1 een kwalitatieve inschatting gemaakt te worden van de emissies in de keten van Inclusief Groep. Aan de hand van een indeling in Product-Markcombinaties wordt bepaald welke Product-Marktcombinatie het meest relevant is qua CO</t>
    </r>
    <r>
      <rPr>
        <vertAlign val="subscript"/>
        <sz val="10"/>
        <color theme="1"/>
        <rFont val="Verdana"/>
        <family val="2"/>
      </rPr>
      <t>2</t>
    </r>
    <r>
      <rPr>
        <sz val="10"/>
        <color theme="1"/>
        <rFont val="Verdana"/>
        <family val="2"/>
      </rPr>
      <t>-uitstoot en invloed van het bedrijf op deze emissies. Onderstaande tabel toont de relevantie van de PMC's voor Inclusief Groep:</t>
    </r>
  </si>
  <si>
    <t>FTE 2023</t>
  </si>
  <si>
    <t>Uitstoot 2023</t>
  </si>
  <si>
    <t>Bron Saas Prezero online, zie favorites.</t>
  </si>
  <si>
    <t>Bron omzet 2023 op schijf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</si>
</sst>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00_);_(* \(#,##0.00\);_(* &quot;-&quot;??_);_(@_)"/>
    <numFmt numFmtId="165" formatCode="_-&quot;€&quot;\ * #,##0.00_-;_-&quot;€&quot;\ * #,##0.00\-;_-&quot;€&quot;\ * &quot;-&quot;??_-;_-@_-"/>
    <numFmt numFmtId="166" formatCode="&quot;€&quot;\ #,##0"/>
    <numFmt numFmtId="167" formatCode="0.0000%"/>
    <numFmt numFmtId="168" formatCode="_ * #,##0_ ;_ * \-#,##0_ ;_ * &quot;-&quot;??_ ;_ @_ "/>
  </numFmts>
  <fonts count="58"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9"/>
      <color indexed="81"/>
      <name val="Tahoma"/>
      <family val="2"/>
    </font>
    <font>
      <b/>
      <sz val="14"/>
      <name val="Arial"/>
      <family val="2"/>
    </font>
    <font>
      <sz val="11"/>
      <color theme="1"/>
      <name val="Calibri"/>
      <family val="2"/>
      <scheme val="minor"/>
    </font>
    <font>
      <u/>
      <sz val="11"/>
      <color theme="10"/>
      <name val="Calibri"/>
      <family val="2"/>
      <scheme val="minor"/>
    </font>
    <font>
      <u/>
      <sz val="11"/>
      <color theme="11"/>
      <name val="Calibri"/>
      <family val="2"/>
      <scheme val="minor"/>
    </font>
    <font>
      <sz val="11"/>
      <color theme="1"/>
      <name val="Verdana"/>
      <family val="2"/>
    </font>
    <font>
      <sz val="10"/>
      <name val="Verdana"/>
      <family val="2"/>
    </font>
    <font>
      <i/>
      <sz val="10"/>
      <color theme="1"/>
      <name val="Verdana"/>
      <family val="2"/>
    </font>
    <font>
      <sz val="11"/>
      <name val="Verdana"/>
      <family val="2"/>
    </font>
    <font>
      <b/>
      <sz val="10"/>
      <name val="Verdana"/>
      <family val="2"/>
    </font>
    <font>
      <u/>
      <sz val="10"/>
      <name val="Verdana"/>
      <family val="2"/>
    </font>
    <font>
      <b/>
      <sz val="10"/>
      <color theme="1"/>
      <name val="Verdana"/>
      <family val="2"/>
    </font>
    <font>
      <i/>
      <sz val="10"/>
      <color rgb="FFFF0000"/>
      <name val="Verdana"/>
      <family val="2"/>
    </font>
    <font>
      <b/>
      <i/>
      <sz val="10"/>
      <color theme="1"/>
      <name val="Verdana"/>
      <family val="2"/>
    </font>
    <font>
      <b/>
      <sz val="20"/>
      <name val="Verdana"/>
      <family val="2"/>
    </font>
    <font>
      <sz val="12"/>
      <name val="Verdana"/>
      <family val="2"/>
    </font>
    <font>
      <b/>
      <sz val="20"/>
      <color theme="1"/>
      <name val="Verdana"/>
      <family val="2"/>
    </font>
    <font>
      <b/>
      <u/>
      <sz val="10"/>
      <name val="Verdana"/>
      <family val="2"/>
    </font>
    <font>
      <sz val="16"/>
      <name val="Verdana"/>
      <family val="2"/>
    </font>
    <font>
      <b/>
      <i/>
      <u/>
      <sz val="10"/>
      <color theme="1"/>
      <name val="Verdana"/>
      <family val="2"/>
    </font>
    <font>
      <sz val="11"/>
      <name val="Calibri"/>
      <family val="2"/>
      <scheme val="minor"/>
    </font>
    <font>
      <sz val="9"/>
      <name val="Calibri"/>
      <family val="2"/>
      <scheme val="minor"/>
    </font>
    <font>
      <sz val="9"/>
      <color theme="1"/>
      <name val="Calibri"/>
      <family val="2"/>
      <scheme val="minor"/>
    </font>
    <font>
      <sz val="9.5"/>
      <color theme="1"/>
      <name val="Verdana"/>
      <family val="2"/>
    </font>
    <font>
      <vertAlign val="subscript"/>
      <sz val="9.5"/>
      <color theme="1"/>
      <name val="Verdana"/>
      <family val="2"/>
    </font>
    <font>
      <sz val="9.5"/>
      <name val="Verdana"/>
      <family val="2"/>
    </font>
    <font>
      <b/>
      <sz val="9.5"/>
      <color theme="1"/>
      <name val="Verdana"/>
      <family val="2"/>
    </font>
    <font>
      <sz val="9"/>
      <name val="Verdana"/>
      <family val="2"/>
    </font>
    <font>
      <vertAlign val="subscript"/>
      <sz val="9"/>
      <name val="Verdana"/>
      <family val="2"/>
    </font>
    <font>
      <b/>
      <sz val="9.5"/>
      <name val="Verdana"/>
      <family val="2"/>
    </font>
    <font>
      <b/>
      <sz val="9"/>
      <name val="Verdana"/>
      <family val="2"/>
    </font>
    <font>
      <b/>
      <vertAlign val="subscript"/>
      <sz val="9.5"/>
      <name val="Verdana"/>
      <family val="2"/>
    </font>
    <font>
      <b/>
      <sz val="9.5"/>
      <color rgb="FFFF0000"/>
      <name val="Verdana"/>
      <family val="2"/>
    </font>
    <font>
      <sz val="9"/>
      <color theme="1"/>
      <name val="Verdana"/>
      <family val="2"/>
    </font>
    <font>
      <sz val="9"/>
      <color rgb="FFFF0000"/>
      <name val="Verdana"/>
      <family val="2"/>
    </font>
    <font>
      <b/>
      <sz val="9"/>
      <color theme="1"/>
      <name val="Verdana"/>
      <family val="2"/>
    </font>
    <font>
      <i/>
      <sz val="9.5"/>
      <color theme="1"/>
      <name val="Verdana"/>
      <family val="2"/>
    </font>
    <font>
      <vertAlign val="subscript"/>
      <sz val="9"/>
      <color theme="1"/>
      <name val="Verdana"/>
      <family val="2"/>
    </font>
    <font>
      <sz val="8"/>
      <name val="Calibri"/>
      <family val="2"/>
      <scheme val="minor"/>
    </font>
    <font>
      <i/>
      <vertAlign val="subscript"/>
      <sz val="9.5"/>
      <color theme="1"/>
      <name val="Verdana"/>
      <family val="2"/>
    </font>
    <font>
      <b/>
      <vertAlign val="subscript"/>
      <sz val="9.5"/>
      <color theme="1"/>
      <name val="Verdana"/>
      <family val="2"/>
    </font>
    <font>
      <b/>
      <sz val="9.6"/>
      <color theme="1"/>
      <name val="Verdana"/>
      <family val="2"/>
    </font>
    <font>
      <sz val="9"/>
      <color rgb="FF000000"/>
      <name val="Verdana"/>
      <family val="2"/>
    </font>
    <font>
      <b/>
      <sz val="9"/>
      <color rgb="FF000000"/>
      <name val="Verdana"/>
      <family val="2"/>
    </font>
    <font>
      <b/>
      <sz val="9.5"/>
      <color rgb="FF000000"/>
      <name val="Verdana"/>
      <family val="2"/>
    </font>
    <font>
      <b/>
      <sz val="9.5"/>
      <color theme="1"/>
      <name val="Calibri"/>
      <family val="2"/>
      <scheme val="minor"/>
    </font>
    <font>
      <b/>
      <vertAlign val="superscript"/>
      <sz val="9"/>
      <name val="Verdana"/>
      <family val="2"/>
    </font>
    <font>
      <sz val="11"/>
      <name val="Calibri"/>
      <family val="2"/>
    </font>
    <font>
      <vertAlign val="subscript"/>
      <sz val="10"/>
      <color theme="1"/>
      <name val="Verdana"/>
      <family val="2"/>
    </font>
    <font>
      <i/>
      <sz val="10"/>
      <name val="Verdana"/>
      <family val="2"/>
    </font>
    <font>
      <sz val="10"/>
      <color indexed="8"/>
      <name val="Verdana"/>
      <family val="2"/>
    </font>
    <font>
      <i/>
      <sz val="10"/>
      <color indexed="8"/>
      <name val="Verdana"/>
      <family val="2"/>
    </font>
    <font>
      <b/>
      <i/>
      <sz val="10"/>
      <color indexed="8"/>
      <name val="Verdana"/>
      <family val="2"/>
    </font>
  </fonts>
  <fills count="14">
    <fill>
      <patternFill patternType="none"/>
    </fill>
    <fill>
      <patternFill patternType="gray125"/>
    </fill>
    <fill>
      <patternFill patternType="solid">
        <fgColor theme="0"/>
        <bgColor indexed="64"/>
      </patternFill>
    </fill>
    <fill>
      <patternFill patternType="solid">
        <fgColor auto="1"/>
        <bgColor theme="0"/>
      </patternFill>
    </fill>
    <fill>
      <patternFill patternType="solid">
        <fgColor indexed="65"/>
        <bgColor theme="0"/>
      </patternFill>
    </fill>
    <fill>
      <patternFill patternType="solid">
        <fgColor theme="0"/>
        <bgColor theme="0"/>
      </patternFill>
    </fill>
    <fill>
      <patternFill patternType="solid">
        <fgColor indexed="65"/>
        <bgColor indexed="64"/>
      </patternFill>
    </fill>
    <fill>
      <patternFill patternType="solid">
        <fgColor rgb="FFACC963"/>
        <bgColor indexed="64"/>
      </patternFill>
    </fill>
    <fill>
      <patternFill patternType="solid">
        <fgColor rgb="FF6ABE93"/>
        <bgColor theme="0"/>
      </patternFill>
    </fill>
    <fill>
      <patternFill patternType="solid">
        <fgColor rgb="FF6ABE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theme="0"/>
      </patternFill>
    </fill>
    <fill>
      <patternFill patternType="solid">
        <fgColor theme="0"/>
        <bgColor rgb="FFFFFFFF"/>
      </patternFill>
    </fill>
  </fills>
  <borders count="6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right style="medium">
        <color theme="0"/>
      </right>
      <top style="thick">
        <color theme="0"/>
      </top>
      <bottom style="medium">
        <color theme="0"/>
      </bottom>
      <diagonal/>
    </border>
    <border>
      <left/>
      <right style="medium">
        <color theme="0"/>
      </right>
      <top style="medium">
        <color theme="0"/>
      </top>
      <bottom style="medium">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style="thick">
        <color theme="0"/>
      </right>
      <top style="medium">
        <color theme="0"/>
      </top>
      <bottom style="thick">
        <color theme="0"/>
      </bottom>
      <diagonal/>
    </border>
    <border>
      <left style="medium">
        <color theme="0"/>
      </left>
      <right style="thick">
        <color theme="0"/>
      </right>
      <top style="thick">
        <color theme="0"/>
      </top>
      <bottom style="medium">
        <color theme="0"/>
      </bottom>
      <diagonal/>
    </border>
    <border>
      <left style="medium">
        <color theme="0"/>
      </left>
      <right style="thick">
        <color theme="0"/>
      </right>
      <top style="medium">
        <color theme="0"/>
      </top>
      <bottom style="medium">
        <color theme="0"/>
      </bottom>
      <diagonal/>
    </border>
    <border>
      <left style="medium">
        <color theme="0"/>
      </left>
      <right style="thick">
        <color theme="0"/>
      </right>
      <top style="medium">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style="thick">
        <color theme="0"/>
      </left>
      <right/>
      <top style="medium">
        <color theme="0"/>
      </top>
      <bottom style="medium">
        <color theme="0"/>
      </bottom>
      <diagonal/>
    </border>
    <border>
      <left style="thick">
        <color theme="0"/>
      </left>
      <right style="medium">
        <color theme="0"/>
      </right>
      <top style="thick">
        <color theme="0"/>
      </top>
      <bottom style="thick">
        <color theme="0"/>
      </bottom>
      <diagonal/>
    </border>
    <border>
      <left style="medium">
        <color theme="0"/>
      </left>
      <right style="medium">
        <color theme="0"/>
      </right>
      <top style="thick">
        <color theme="0"/>
      </top>
      <bottom style="thick">
        <color theme="0"/>
      </bottom>
      <diagonal/>
    </border>
    <border>
      <left style="medium">
        <color theme="0"/>
      </left>
      <right style="thick">
        <color theme="0"/>
      </right>
      <top style="thick">
        <color theme="0"/>
      </top>
      <bottom style="thick">
        <color theme="0"/>
      </bottom>
      <diagonal/>
    </border>
    <border>
      <left/>
      <right/>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ck">
        <color theme="0"/>
      </left>
      <right style="medium">
        <color theme="0"/>
      </right>
      <top style="medium">
        <color theme="0"/>
      </top>
      <bottom style="thick">
        <color theme="0"/>
      </bottom>
      <diagonal/>
    </border>
    <border>
      <left style="medium">
        <color theme="0"/>
      </left>
      <right style="medium">
        <color theme="0"/>
      </right>
      <top style="medium">
        <color theme="0"/>
      </top>
      <bottom style="thick">
        <color theme="0"/>
      </bottom>
      <diagonal/>
    </border>
    <border>
      <left style="medium">
        <color indexed="64"/>
      </left>
      <right/>
      <top/>
      <bottom style="thin">
        <color indexed="64"/>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top style="thin">
        <color indexed="64"/>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s>
  <cellStyleXfs count="30">
    <xf numFmtId="0" fontId="0" fillId="0" borderId="0"/>
    <xf numFmtId="9" fontId="7" fillId="0" borderId="0" applyFont="0" applyFill="0" applyBorder="0" applyAlignment="0" applyProtection="0"/>
    <xf numFmtId="0" fontId="6" fillId="7" borderId="1">
      <alignment horizontal="left" vertical="center" wrapText="1" indent="2"/>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164" fontId="7" fillId="0" borderId="0" applyFont="0" applyFill="0" applyBorder="0" applyAlignment="0" applyProtection="0"/>
    <xf numFmtId="43" fontId="7" fillId="0" borderId="0" applyFont="0" applyFill="0" applyBorder="0" applyAlignment="0" applyProtection="0"/>
  </cellStyleXfs>
  <cellXfs count="373">
    <xf numFmtId="0" fontId="0" fillId="0" borderId="0" xfId="0"/>
    <xf numFmtId="0" fontId="12" fillId="4" borderId="0" xfId="0" applyFont="1" applyFill="1"/>
    <xf numFmtId="0" fontId="11" fillId="3" borderId="0" xfId="0" applyFont="1" applyFill="1"/>
    <xf numFmtId="0" fontId="15" fillId="6" borderId="0" xfId="0" applyFont="1" applyFill="1" applyAlignment="1">
      <alignment vertical="top" wrapText="1"/>
    </xf>
    <xf numFmtId="0" fontId="15" fillId="6" borderId="0" xfId="0" applyFont="1" applyFill="1" applyAlignment="1">
      <alignment horizontal="center" vertical="top" wrapText="1"/>
    </xf>
    <xf numFmtId="0" fontId="16" fillId="4" borderId="0" xfId="0" applyFont="1" applyFill="1"/>
    <xf numFmtId="0" fontId="12" fillId="5" borderId="0" xfId="0" applyFont="1" applyFill="1" applyAlignment="1">
      <alignment vertical="center" wrapText="1"/>
    </xf>
    <xf numFmtId="0" fontId="17" fillId="5" borderId="0" xfId="0" quotePrefix="1" applyFont="1" applyFill="1"/>
    <xf numFmtId="0" fontId="12" fillId="5" borderId="0" xfId="0" applyFont="1" applyFill="1" applyAlignment="1">
      <alignment horizontal="left" vertical="center" wrapText="1"/>
    </xf>
    <xf numFmtId="0" fontId="12" fillId="5" borderId="0" xfId="0" applyFont="1" applyFill="1"/>
    <xf numFmtId="0" fontId="18" fillId="5" borderId="0" xfId="0" applyFont="1" applyFill="1"/>
    <xf numFmtId="0" fontId="18" fillId="4" borderId="0" xfId="0" applyFont="1" applyFill="1"/>
    <xf numFmtId="0" fontId="18" fillId="5" borderId="0" xfId="0" applyFont="1" applyFill="1" applyAlignment="1">
      <alignment horizontal="left"/>
    </xf>
    <xf numFmtId="0" fontId="12" fillId="5" borderId="0" xfId="0" applyFont="1" applyFill="1" applyAlignment="1">
      <alignment horizontal="left" vertical="top"/>
    </xf>
    <xf numFmtId="0" fontId="10" fillId="5" borderId="0" xfId="0" applyFont="1" applyFill="1"/>
    <xf numFmtId="0" fontId="13" fillId="3" borderId="0" xfId="0" applyFont="1" applyFill="1"/>
    <xf numFmtId="0" fontId="10" fillId="3" borderId="0" xfId="0" applyFont="1" applyFill="1"/>
    <xf numFmtId="0" fontId="20" fillId="5" borderId="0" xfId="0" applyFont="1" applyFill="1"/>
    <xf numFmtId="0" fontId="10" fillId="8" borderId="0" xfId="0" applyFont="1" applyFill="1"/>
    <xf numFmtId="0" fontId="13" fillId="8" borderId="0" xfId="0" applyFont="1" applyFill="1"/>
    <xf numFmtId="0" fontId="11" fillId="8" borderId="0" xfId="0" applyFont="1" applyFill="1"/>
    <xf numFmtId="0" fontId="14" fillId="8" borderId="0" xfId="0" applyFont="1" applyFill="1" applyAlignment="1">
      <alignment vertical="center"/>
    </xf>
    <xf numFmtId="0" fontId="4" fillId="4" borderId="0" xfId="0" applyFont="1" applyFill="1"/>
    <xf numFmtId="0" fontId="4" fillId="5" borderId="0" xfId="0" applyFont="1" applyFill="1"/>
    <xf numFmtId="0" fontId="4" fillId="2" borderId="0" xfId="0" applyFont="1" applyFill="1"/>
    <xf numFmtId="0" fontId="23" fillId="6" borderId="0" xfId="0" applyFont="1" applyFill="1" applyAlignment="1">
      <alignment vertical="top" wrapText="1"/>
    </xf>
    <xf numFmtId="0" fontId="4" fillId="5" borderId="0" xfId="0" applyFont="1" applyFill="1" applyAlignment="1">
      <alignment horizontal="left"/>
    </xf>
    <xf numFmtId="2" fontId="4" fillId="5" borderId="0" xfId="0" applyNumberFormat="1" applyFont="1" applyFill="1" applyAlignment="1">
      <alignment horizontal="left"/>
    </xf>
    <xf numFmtId="0" fontId="4" fillId="4" borderId="0" xfId="0" applyFont="1" applyFill="1" applyAlignment="1">
      <alignment horizontal="left"/>
    </xf>
    <xf numFmtId="0" fontId="4" fillId="5" borderId="0" xfId="0" applyFont="1" applyFill="1" applyAlignment="1">
      <alignment horizontal="center" vertical="center"/>
    </xf>
    <xf numFmtId="0" fontId="4" fillId="4" borderId="0" xfId="0" applyFont="1" applyFill="1" applyAlignment="1">
      <alignment horizontal="center" vertical="center"/>
    </xf>
    <xf numFmtId="0" fontId="4" fillId="5" borderId="0" xfId="0" applyFont="1" applyFill="1" applyAlignment="1">
      <alignment horizontal="left" vertical="top"/>
    </xf>
    <xf numFmtId="0" fontId="4" fillId="4" borderId="0" xfId="0" applyFont="1" applyFill="1" applyAlignment="1">
      <alignment horizontal="left" vertical="top"/>
    </xf>
    <xf numFmtId="2" fontId="4" fillId="5" borderId="0" xfId="0" applyNumberFormat="1" applyFont="1" applyFill="1" applyAlignment="1">
      <alignment horizontal="right"/>
    </xf>
    <xf numFmtId="2" fontId="4" fillId="4" borderId="0" xfId="0" applyNumberFormat="1" applyFont="1" applyFill="1" applyAlignment="1">
      <alignment horizontal="right"/>
    </xf>
    <xf numFmtId="0" fontId="16" fillId="9" borderId="1" xfId="0" applyFont="1" applyFill="1" applyBorder="1"/>
    <xf numFmtId="0" fontId="4" fillId="2" borderId="1" xfId="0" applyFont="1" applyFill="1" applyBorder="1"/>
    <xf numFmtId="3" fontId="4" fillId="2" borderId="1" xfId="0" applyNumberFormat="1" applyFont="1" applyFill="1" applyBorder="1"/>
    <xf numFmtId="2" fontId="4" fillId="2" borderId="1" xfId="0" applyNumberFormat="1" applyFont="1" applyFill="1" applyBorder="1"/>
    <xf numFmtId="0" fontId="4" fillId="2" borderId="1" xfId="0" quotePrefix="1" applyFont="1" applyFill="1" applyBorder="1"/>
    <xf numFmtId="44" fontId="4" fillId="2" borderId="0" xfId="0" applyNumberFormat="1" applyFont="1" applyFill="1"/>
    <xf numFmtId="165" fontId="4" fillId="2" borderId="0" xfId="0" applyNumberFormat="1" applyFont="1" applyFill="1"/>
    <xf numFmtId="2" fontId="4" fillId="2" borderId="0" xfId="0" applyNumberFormat="1" applyFont="1" applyFill="1"/>
    <xf numFmtId="0" fontId="16" fillId="2" borderId="0" xfId="0" applyFont="1" applyFill="1"/>
    <xf numFmtId="0" fontId="16" fillId="2" borderId="0" xfId="0" applyFont="1" applyFill="1" applyAlignment="1">
      <alignment horizontal="right"/>
    </xf>
    <xf numFmtId="2" fontId="16" fillId="2" borderId="0" xfId="0" applyNumberFormat="1" applyFont="1" applyFill="1"/>
    <xf numFmtId="0" fontId="12" fillId="2" borderId="0" xfId="0" applyFont="1" applyFill="1"/>
    <xf numFmtId="2" fontId="12" fillId="2" borderId="0" xfId="0" applyNumberFormat="1" applyFont="1" applyFill="1"/>
    <xf numFmtId="0" fontId="15" fillId="2" borderId="0" xfId="0" applyFont="1" applyFill="1" applyAlignment="1">
      <alignment vertical="top" wrapText="1"/>
    </xf>
    <xf numFmtId="0" fontId="15" fillId="2" borderId="0" xfId="0" applyFont="1" applyFill="1" applyAlignment="1">
      <alignment horizontal="center" vertical="top" wrapText="1"/>
    </xf>
    <xf numFmtId="3" fontId="16" fillId="9" borderId="1" xfId="0" applyNumberFormat="1" applyFont="1" applyFill="1" applyBorder="1"/>
    <xf numFmtId="3" fontId="4" fillId="2" borderId="0" xfId="0" applyNumberFormat="1" applyFont="1" applyFill="1"/>
    <xf numFmtId="0" fontId="23" fillId="2" borderId="0" xfId="0" applyFont="1" applyFill="1" applyAlignment="1">
      <alignment vertical="top" wrapText="1"/>
    </xf>
    <xf numFmtId="0" fontId="24" fillId="2" borderId="0" xfId="0" applyFont="1" applyFill="1"/>
    <xf numFmtId="0" fontId="11" fillId="2" borderId="0" xfId="0" applyFont="1" applyFill="1"/>
    <xf numFmtId="166" fontId="11" fillId="2" borderId="0" xfId="0" applyNumberFormat="1" applyFont="1" applyFill="1"/>
    <xf numFmtId="3" fontId="16" fillId="2" borderId="0" xfId="0" applyNumberFormat="1" applyFont="1" applyFill="1"/>
    <xf numFmtId="44" fontId="12" fillId="2" borderId="0" xfId="0" applyNumberFormat="1" applyFont="1" applyFill="1"/>
    <xf numFmtId="3" fontId="12" fillId="2" borderId="0" xfId="0" applyNumberFormat="1" applyFont="1" applyFill="1"/>
    <xf numFmtId="0" fontId="18" fillId="2" borderId="0" xfId="0" applyFont="1" applyFill="1"/>
    <xf numFmtId="0" fontId="11" fillId="2" borderId="0" xfId="0" applyFont="1" applyFill="1" applyAlignment="1">
      <alignment vertical="top" wrapText="1"/>
    </xf>
    <xf numFmtId="0" fontId="12" fillId="2" borderId="0" xfId="0" applyFont="1" applyFill="1" applyAlignment="1">
      <alignment horizontal="left"/>
    </xf>
    <xf numFmtId="0" fontId="22" fillId="2" borderId="0" xfId="0" applyFont="1" applyFill="1" applyAlignment="1">
      <alignment vertical="top" wrapText="1"/>
    </xf>
    <xf numFmtId="0" fontId="2" fillId="2" borderId="1" xfId="0" applyFont="1" applyFill="1" applyBorder="1"/>
    <xf numFmtId="4" fontId="4" fillId="2" borderId="0" xfId="0" applyNumberFormat="1" applyFont="1" applyFill="1"/>
    <xf numFmtId="0" fontId="34" fillId="9" borderId="4" xfId="2" applyFont="1" applyFill="1" applyBorder="1" applyAlignment="1">
      <alignment horizontal="center" vertical="center" wrapText="1"/>
    </xf>
    <xf numFmtId="0" fontId="34" fillId="9" borderId="5" xfId="2" applyFont="1" applyFill="1" applyBorder="1" applyAlignment="1">
      <alignment horizontal="center" vertical="center" wrapText="1"/>
    </xf>
    <xf numFmtId="0" fontId="34" fillId="9" borderId="10" xfId="2" applyFont="1" applyFill="1" applyBorder="1" applyAlignment="1">
      <alignment horizontal="center" vertical="center" wrapText="1"/>
    </xf>
    <xf numFmtId="0" fontId="30" fillId="9" borderId="11" xfId="2" applyFont="1" applyFill="1" applyBorder="1" applyAlignment="1">
      <alignment horizontal="center" vertical="center" wrapText="1"/>
    </xf>
    <xf numFmtId="0" fontId="41" fillId="5" borderId="0" xfId="0" applyFont="1" applyFill="1"/>
    <xf numFmtId="0" fontId="31" fillId="4" borderId="0" xfId="0" applyFont="1" applyFill="1"/>
    <xf numFmtId="0" fontId="38" fillId="4" borderId="0" xfId="0" applyFont="1" applyFill="1"/>
    <xf numFmtId="0" fontId="34" fillId="9" borderId="6" xfId="2" applyFont="1" applyFill="1" applyBorder="1" applyAlignment="1">
      <alignment horizontal="center" vertical="center" wrapText="1"/>
    </xf>
    <xf numFmtId="0" fontId="34" fillId="9" borderId="7" xfId="2" applyFont="1" applyFill="1" applyBorder="1" applyAlignment="1">
      <alignment horizontal="center" vertical="center" wrapText="1"/>
    </xf>
    <xf numFmtId="0" fontId="34" fillId="11" borderId="19" xfId="2" applyFont="1" applyFill="1" applyBorder="1" applyAlignment="1">
      <alignment horizontal="left" vertical="top" wrapText="1"/>
    </xf>
    <xf numFmtId="0" fontId="34" fillId="11" borderId="20" xfId="2" applyFont="1" applyFill="1" applyBorder="1" applyAlignment="1">
      <alignment horizontal="left" vertical="top" wrapText="1"/>
    </xf>
    <xf numFmtId="0" fontId="37" fillId="11" borderId="19" xfId="2" applyFont="1" applyFill="1" applyBorder="1" applyAlignment="1">
      <alignment horizontal="left" vertical="top" wrapText="1"/>
    </xf>
    <xf numFmtId="0" fontId="40" fillId="12" borderId="12" xfId="0" applyFont="1" applyFill="1" applyBorder="1" applyAlignment="1">
      <alignment horizontal="center" vertical="center" wrapText="1"/>
    </xf>
    <xf numFmtId="0" fontId="40" fillId="12" borderId="13" xfId="0" applyFont="1" applyFill="1" applyBorder="1" applyAlignment="1">
      <alignment horizontal="center" vertical="center" wrapText="1"/>
    </xf>
    <xf numFmtId="0" fontId="40" fillId="12" borderId="14" xfId="0" applyFont="1" applyFill="1" applyBorder="1" applyAlignment="1">
      <alignment horizontal="center" vertical="center" wrapText="1"/>
    </xf>
    <xf numFmtId="0" fontId="40" fillId="12" borderId="12" xfId="0" applyFont="1" applyFill="1" applyBorder="1" applyAlignment="1">
      <alignment horizontal="left" vertical="center" wrapText="1"/>
    </xf>
    <xf numFmtId="0" fontId="40" fillId="12" borderId="13" xfId="0" applyFont="1" applyFill="1" applyBorder="1" applyAlignment="1">
      <alignment horizontal="left" vertical="center" wrapText="1"/>
    </xf>
    <xf numFmtId="0" fontId="40" fillId="12" borderId="14" xfId="0" applyFont="1" applyFill="1" applyBorder="1" applyAlignment="1">
      <alignment horizontal="left" vertical="center" wrapText="1"/>
    </xf>
    <xf numFmtId="0" fontId="38" fillId="12" borderId="12" xfId="0" applyFont="1" applyFill="1" applyBorder="1" applyAlignment="1">
      <alignment horizontal="left" vertical="top" wrapText="1"/>
    </xf>
    <xf numFmtId="0" fontId="38" fillId="12" borderId="13" xfId="0" applyFont="1" applyFill="1" applyBorder="1" applyAlignment="1">
      <alignment horizontal="left" vertical="top" wrapText="1"/>
    </xf>
    <xf numFmtId="0" fontId="38" fillId="12" borderId="14" xfId="0" applyFont="1" applyFill="1" applyBorder="1" applyAlignment="1">
      <alignment horizontal="left" vertical="top" wrapText="1"/>
    </xf>
    <xf numFmtId="3" fontId="39" fillId="12" borderId="12" xfId="0" applyNumberFormat="1" applyFont="1" applyFill="1" applyBorder="1" applyAlignment="1">
      <alignment horizontal="left" vertical="top" wrapText="1"/>
    </xf>
    <xf numFmtId="3" fontId="39" fillId="12" borderId="13" xfId="0" applyNumberFormat="1" applyFont="1" applyFill="1" applyBorder="1" applyAlignment="1">
      <alignment horizontal="left" vertical="top" wrapText="1"/>
    </xf>
    <xf numFmtId="3" fontId="39" fillId="12" borderId="14" xfId="0" applyNumberFormat="1" applyFont="1" applyFill="1" applyBorder="1" applyAlignment="1">
      <alignment horizontal="left" vertical="top" wrapText="1"/>
    </xf>
    <xf numFmtId="0" fontId="40" fillId="12" borderId="12" xfId="0" applyFont="1" applyFill="1" applyBorder="1" applyAlignment="1">
      <alignment horizontal="left" vertical="top" wrapText="1"/>
    </xf>
    <xf numFmtId="0" fontId="40" fillId="12" borderId="13" xfId="0" applyFont="1" applyFill="1" applyBorder="1" applyAlignment="1">
      <alignment horizontal="left" vertical="top" wrapText="1"/>
    </xf>
    <xf numFmtId="0" fontId="40" fillId="12" borderId="14" xfId="0" applyFont="1" applyFill="1" applyBorder="1" applyAlignment="1">
      <alignment horizontal="left" vertical="top" wrapText="1"/>
    </xf>
    <xf numFmtId="0" fontId="32" fillId="10" borderId="12" xfId="0" applyFont="1" applyFill="1" applyBorder="1" applyAlignment="1">
      <alignment horizontal="left" vertical="top"/>
    </xf>
    <xf numFmtId="0" fontId="32" fillId="10" borderId="12" xfId="0" applyFont="1" applyFill="1" applyBorder="1" applyAlignment="1">
      <alignment horizontal="left" vertical="top" wrapText="1"/>
    </xf>
    <xf numFmtId="0" fontId="34" fillId="9" borderId="11" xfId="2" applyFont="1" applyFill="1" applyBorder="1" applyAlignment="1">
      <alignment horizontal="center" vertical="center" wrapText="1"/>
    </xf>
    <xf numFmtId="0" fontId="34" fillId="9" borderId="10" xfId="2" applyFont="1" applyFill="1" applyBorder="1" applyAlignment="1">
      <alignment horizontal="center" vertical="top" wrapText="1"/>
    </xf>
    <xf numFmtId="0" fontId="38" fillId="12" borderId="15" xfId="0" applyFont="1" applyFill="1" applyBorder="1"/>
    <xf numFmtId="0" fontId="38" fillId="12" borderId="16" xfId="0" applyFont="1" applyFill="1" applyBorder="1"/>
    <xf numFmtId="0" fontId="31" fillId="8" borderId="18" xfId="0" applyFont="1" applyFill="1" applyBorder="1" applyAlignment="1">
      <alignment horizontal="left" wrapText="1"/>
    </xf>
    <xf numFmtId="0" fontId="31" fillId="8" borderId="19" xfId="0" applyFont="1" applyFill="1" applyBorder="1" applyAlignment="1">
      <alignment horizontal="left" wrapText="1"/>
    </xf>
    <xf numFmtId="0" fontId="28" fillId="8" borderId="19" xfId="0" applyFont="1" applyFill="1" applyBorder="1" applyAlignment="1">
      <alignment horizontal="left" wrapText="1"/>
    </xf>
    <xf numFmtId="0" fontId="28" fillId="8" borderId="20" xfId="0" applyFont="1" applyFill="1" applyBorder="1" applyAlignment="1">
      <alignment horizontal="left" wrapText="1"/>
    </xf>
    <xf numFmtId="0" fontId="38" fillId="12" borderId="12" xfId="0" applyFont="1" applyFill="1" applyBorder="1" applyAlignment="1">
      <alignment horizontal="right"/>
    </xf>
    <xf numFmtId="0" fontId="38" fillId="12" borderId="13" xfId="0" applyFont="1" applyFill="1" applyBorder="1" applyAlignment="1">
      <alignment horizontal="right"/>
    </xf>
    <xf numFmtId="0" fontId="31" fillId="11" borderId="18" xfId="0" applyFont="1" applyFill="1" applyBorder="1" applyAlignment="1">
      <alignment horizontal="right"/>
    </xf>
    <xf numFmtId="3" fontId="46" fillId="11" borderId="19" xfId="0" applyNumberFormat="1" applyFont="1" applyFill="1" applyBorder="1"/>
    <xf numFmtId="0" fontId="46" fillId="11" borderId="20" xfId="0" applyFont="1" applyFill="1" applyBorder="1"/>
    <xf numFmtId="0" fontId="31" fillId="9" borderId="3" xfId="0" applyFont="1" applyFill="1" applyBorder="1"/>
    <xf numFmtId="0" fontId="40" fillId="10" borderId="12" xfId="0" applyFont="1" applyFill="1" applyBorder="1"/>
    <xf numFmtId="0" fontId="40" fillId="10" borderId="13" xfId="0" applyFont="1" applyFill="1" applyBorder="1"/>
    <xf numFmtId="0" fontId="38" fillId="10" borderId="13" xfId="0" applyFont="1" applyFill="1" applyBorder="1"/>
    <xf numFmtId="0" fontId="38" fillId="10" borderId="14" xfId="0" applyFont="1" applyFill="1" applyBorder="1"/>
    <xf numFmtId="3" fontId="38" fillId="10" borderId="13" xfId="0" applyNumberFormat="1" applyFont="1" applyFill="1" applyBorder="1"/>
    <xf numFmtId="3" fontId="38" fillId="10" borderId="14" xfId="0" applyNumberFormat="1" applyFont="1" applyFill="1" applyBorder="1"/>
    <xf numFmtId="2" fontId="38" fillId="10" borderId="12" xfId="0" applyNumberFormat="1" applyFont="1" applyFill="1" applyBorder="1"/>
    <xf numFmtId="2" fontId="38" fillId="10" borderId="13" xfId="0" applyNumberFormat="1" applyFont="1" applyFill="1" applyBorder="1"/>
    <xf numFmtId="2" fontId="38" fillId="10" borderId="14" xfId="0" applyNumberFormat="1" applyFont="1" applyFill="1" applyBorder="1"/>
    <xf numFmtId="0" fontId="38" fillId="10" borderId="12" xfId="0" applyFont="1" applyFill="1" applyBorder="1"/>
    <xf numFmtId="0" fontId="40" fillId="10" borderId="14" xfId="0" applyFont="1" applyFill="1" applyBorder="1"/>
    <xf numFmtId="0" fontId="28" fillId="9" borderId="3" xfId="0" applyFont="1" applyFill="1" applyBorder="1"/>
    <xf numFmtId="0" fontId="38" fillId="10" borderId="13" xfId="0" quotePrefix="1" applyFont="1" applyFill="1" applyBorder="1"/>
    <xf numFmtId="0" fontId="4" fillId="10" borderId="23" xfId="0" applyFont="1" applyFill="1" applyBorder="1"/>
    <xf numFmtId="3" fontId="28" fillId="10" borderId="24" xfId="0" applyNumberFormat="1" applyFont="1" applyFill="1" applyBorder="1"/>
    <xf numFmtId="0" fontId="28" fillId="10" borderId="25" xfId="0" applyFont="1" applyFill="1" applyBorder="1"/>
    <xf numFmtId="0" fontId="31" fillId="2" borderId="0" xfId="0" applyFont="1" applyFill="1"/>
    <xf numFmtId="0" fontId="19" fillId="2" borderId="0" xfId="0" applyFont="1" applyFill="1" applyAlignment="1">
      <alignment horizontal="left" vertical="center" wrapText="1"/>
    </xf>
    <xf numFmtId="0" fontId="23" fillId="2" borderId="0" xfId="0" applyFont="1" applyFill="1" applyAlignment="1">
      <alignment horizontal="left" vertical="center" wrapText="1"/>
    </xf>
    <xf numFmtId="0" fontId="31" fillId="9" borderId="18" xfId="0" applyFont="1" applyFill="1" applyBorder="1"/>
    <xf numFmtId="0" fontId="31" fillId="9" borderId="19" xfId="0" applyFont="1" applyFill="1" applyBorder="1"/>
    <xf numFmtId="0" fontId="28" fillId="9" borderId="19" xfId="0" applyFont="1" applyFill="1" applyBorder="1"/>
    <xf numFmtId="0" fontId="31" fillId="9" borderId="20" xfId="0" applyFont="1" applyFill="1" applyBorder="1"/>
    <xf numFmtId="0" fontId="31" fillId="11" borderId="18" xfId="0" applyFont="1" applyFill="1" applyBorder="1"/>
    <xf numFmtId="4" fontId="31" fillId="11" borderId="19" xfId="0" applyNumberFormat="1" applyFont="1" applyFill="1" applyBorder="1"/>
    <xf numFmtId="0" fontId="31" fillId="11" borderId="20" xfId="0" applyFont="1" applyFill="1" applyBorder="1"/>
    <xf numFmtId="0" fontId="38" fillId="10" borderId="28" xfId="0" applyFont="1" applyFill="1" applyBorder="1"/>
    <xf numFmtId="0" fontId="38" fillId="10" borderId="30" xfId="0" applyFont="1" applyFill="1" applyBorder="1"/>
    <xf numFmtId="0" fontId="38" fillId="10" borderId="16" xfId="0" applyFont="1" applyFill="1" applyBorder="1"/>
    <xf numFmtId="0" fontId="38" fillId="10" borderId="32" xfId="0" applyFont="1" applyFill="1" applyBorder="1"/>
    <xf numFmtId="0" fontId="38" fillId="10" borderId="17" xfId="0" applyFont="1" applyFill="1" applyBorder="1"/>
    <xf numFmtId="3" fontId="38" fillId="10" borderId="12" xfId="0" applyNumberFormat="1" applyFont="1" applyFill="1" applyBorder="1"/>
    <xf numFmtId="4" fontId="38" fillId="10" borderId="12" xfId="0" applyNumberFormat="1" applyFont="1" applyFill="1" applyBorder="1"/>
    <xf numFmtId="4" fontId="38" fillId="10" borderId="13" xfId="0" applyNumberFormat="1" applyFont="1" applyFill="1" applyBorder="1"/>
    <xf numFmtId="0" fontId="38" fillId="10" borderId="12" xfId="0" quotePrefix="1" applyFont="1" applyFill="1" applyBorder="1"/>
    <xf numFmtId="3" fontId="31" fillId="2" borderId="0" xfId="0" applyNumberFormat="1" applyFont="1" applyFill="1"/>
    <xf numFmtId="0" fontId="31" fillId="11" borderId="6" xfId="0" applyFont="1" applyFill="1" applyBorder="1"/>
    <xf numFmtId="3" fontId="31" fillId="11" borderId="26" xfId="0" applyNumberFormat="1" applyFont="1" applyFill="1" applyBorder="1"/>
    <xf numFmtId="0" fontId="31" fillId="11" borderId="7" xfId="0" applyFont="1" applyFill="1" applyBorder="1"/>
    <xf numFmtId="0" fontId="28" fillId="11" borderId="18" xfId="0" applyFont="1" applyFill="1" applyBorder="1"/>
    <xf numFmtId="3" fontId="28" fillId="11" borderId="19" xfId="0" applyNumberFormat="1" applyFont="1" applyFill="1" applyBorder="1"/>
    <xf numFmtId="0" fontId="28" fillId="11" borderId="20" xfId="0" applyFont="1" applyFill="1" applyBorder="1"/>
    <xf numFmtId="0" fontId="2" fillId="2" borderId="0" xfId="0" applyFont="1" applyFill="1"/>
    <xf numFmtId="1" fontId="40" fillId="10" borderId="12" xfId="0" applyNumberFormat="1" applyFont="1" applyFill="1" applyBorder="1"/>
    <xf numFmtId="2" fontId="31" fillId="9" borderId="19" xfId="0" applyNumberFormat="1" applyFont="1" applyFill="1" applyBorder="1"/>
    <xf numFmtId="0" fontId="38" fillId="10" borderId="15" xfId="0" applyFont="1" applyFill="1" applyBorder="1"/>
    <xf numFmtId="0" fontId="31" fillId="9" borderId="3" xfId="0" applyFont="1" applyFill="1" applyBorder="1" applyAlignment="1">
      <alignment horizontal="center" vertical="top" wrapText="1"/>
    </xf>
    <xf numFmtId="0" fontId="0" fillId="2" borderId="0" xfId="0" applyFill="1"/>
    <xf numFmtId="0" fontId="3" fillId="2" borderId="0" xfId="0" applyFont="1" applyFill="1" applyAlignment="1">
      <alignment vertical="center"/>
    </xf>
    <xf numFmtId="2" fontId="2" fillId="2" borderId="0" xfId="0" applyNumberFormat="1" applyFont="1" applyFill="1"/>
    <xf numFmtId="0" fontId="2" fillId="2" borderId="0" xfId="0" applyFont="1" applyFill="1" applyAlignment="1">
      <alignment wrapText="1"/>
    </xf>
    <xf numFmtId="0" fontId="38" fillId="2" borderId="0" xfId="0" applyFont="1" applyFill="1"/>
    <xf numFmtId="0" fontId="25" fillId="2" borderId="0" xfId="0" applyFont="1" applyFill="1" applyAlignment="1">
      <alignment vertical="center"/>
    </xf>
    <xf numFmtId="0" fontId="25" fillId="2" borderId="0" xfId="0" applyFont="1" applyFill="1"/>
    <xf numFmtId="0" fontId="26" fillId="2" borderId="0" xfId="0" applyFont="1" applyFill="1"/>
    <xf numFmtId="0" fontId="26" fillId="2" borderId="0" xfId="0" applyFont="1" applyFill="1" applyAlignment="1">
      <alignment vertical="center" wrapText="1"/>
    </xf>
    <xf numFmtId="0" fontId="27" fillId="2" borderId="0" xfId="0" applyFont="1" applyFill="1"/>
    <xf numFmtId="0" fontId="35" fillId="10" borderId="12" xfId="0" applyFont="1" applyFill="1" applyBorder="1" applyAlignment="1">
      <alignment horizontal="left" vertical="top" wrapText="1"/>
    </xf>
    <xf numFmtId="0" fontId="35" fillId="10" borderId="13" xfId="0" applyFont="1" applyFill="1" applyBorder="1" applyAlignment="1">
      <alignment horizontal="left" vertical="top"/>
    </xf>
    <xf numFmtId="0" fontId="35" fillId="10" borderId="13" xfId="0" applyFont="1" applyFill="1" applyBorder="1" applyAlignment="1">
      <alignment horizontal="left" vertical="top" wrapText="1"/>
    </xf>
    <xf numFmtId="0" fontId="35" fillId="10" borderId="14" xfId="0" applyFont="1" applyFill="1" applyBorder="1" applyAlignment="1">
      <alignment horizontal="left" vertical="top"/>
    </xf>
    <xf numFmtId="2" fontId="34" fillId="9" borderId="3" xfId="0" applyNumberFormat="1" applyFont="1" applyFill="1" applyBorder="1" applyAlignment="1">
      <alignment horizontal="center" vertical="top" wrapText="1"/>
    </xf>
    <xf numFmtId="2" fontId="38" fillId="10" borderId="12" xfId="0" applyNumberFormat="1" applyFont="1" applyFill="1" applyBorder="1" applyAlignment="1">
      <alignment horizontal="left" vertical="top"/>
    </xf>
    <xf numFmtId="2" fontId="38" fillId="10" borderId="13" xfId="0" applyNumberFormat="1" applyFont="1" applyFill="1" applyBorder="1" applyAlignment="1">
      <alignment horizontal="left" vertical="top"/>
    </xf>
    <xf numFmtId="2" fontId="38" fillId="10" borderId="14" xfId="0" applyNumberFormat="1" applyFont="1" applyFill="1" applyBorder="1" applyAlignment="1">
      <alignment horizontal="left" vertical="top"/>
    </xf>
    <xf numFmtId="0" fontId="31" fillId="9" borderId="3" xfId="0" applyFont="1" applyFill="1" applyBorder="1" applyAlignment="1">
      <alignment wrapText="1"/>
    </xf>
    <xf numFmtId="0" fontId="38" fillId="10" borderId="12" xfId="0" applyFont="1" applyFill="1" applyBorder="1" applyAlignment="1">
      <alignment horizontal="left" vertical="top"/>
    </xf>
    <xf numFmtId="0" fontId="38" fillId="10" borderId="13" xfId="0" applyFont="1" applyFill="1" applyBorder="1" applyAlignment="1">
      <alignment horizontal="left" vertical="top"/>
    </xf>
    <xf numFmtId="0" fontId="38" fillId="10" borderId="14" xfId="0" applyFont="1" applyFill="1" applyBorder="1" applyAlignment="1">
      <alignment horizontal="left" vertical="top"/>
    </xf>
    <xf numFmtId="0" fontId="38" fillId="10" borderId="12" xfId="0" applyFont="1" applyFill="1" applyBorder="1" applyAlignment="1">
      <alignment horizontal="left" vertical="top" wrapText="1"/>
    </xf>
    <xf numFmtId="0" fontId="38" fillId="10" borderId="13" xfId="0" applyFont="1" applyFill="1" applyBorder="1" applyAlignment="1">
      <alignment horizontal="left" vertical="top" wrapText="1"/>
    </xf>
    <xf numFmtId="0" fontId="38" fillId="10" borderId="14" xfId="0" applyFont="1" applyFill="1" applyBorder="1" applyAlignment="1">
      <alignment horizontal="left" vertical="top" wrapText="1"/>
    </xf>
    <xf numFmtId="0" fontId="49" fillId="9" borderId="18" xfId="0" applyFont="1" applyFill="1" applyBorder="1" applyAlignment="1">
      <alignment vertical="center"/>
    </xf>
    <xf numFmtId="0" fontId="50" fillId="9" borderId="19" xfId="0" applyFont="1" applyFill="1" applyBorder="1"/>
    <xf numFmtId="0" fontId="50" fillId="9" borderId="20" xfId="0" applyFont="1" applyFill="1" applyBorder="1"/>
    <xf numFmtId="0" fontId="49" fillId="11" borderId="3" xfId="0" applyFont="1" applyFill="1" applyBorder="1" applyAlignment="1">
      <alignment vertical="center" wrapText="1"/>
    </xf>
    <xf numFmtId="0" fontId="38" fillId="10" borderId="12" xfId="0" applyFont="1" applyFill="1" applyBorder="1" applyAlignment="1">
      <alignment vertical="center" wrapText="1"/>
    </xf>
    <xf numFmtId="0" fontId="47" fillId="10" borderId="13" xfId="0" applyFont="1" applyFill="1" applyBorder="1" applyAlignment="1">
      <alignment vertical="center" wrapText="1"/>
    </xf>
    <xf numFmtId="0" fontId="38" fillId="10" borderId="13" xfId="0" applyFont="1" applyFill="1" applyBorder="1" applyAlignment="1">
      <alignment vertical="center" wrapText="1"/>
    </xf>
    <xf numFmtId="0" fontId="47" fillId="10" borderId="13" xfId="0" applyFont="1" applyFill="1" applyBorder="1" applyAlignment="1">
      <alignment horizontal="left" vertical="center" wrapText="1" indent="1"/>
    </xf>
    <xf numFmtId="0" fontId="47" fillId="10" borderId="14" xfId="0" applyFont="1" applyFill="1" applyBorder="1" applyAlignment="1">
      <alignment vertical="center" wrapText="1"/>
    </xf>
    <xf numFmtId="0" fontId="35" fillId="11" borderId="18" xfId="0" applyFont="1" applyFill="1" applyBorder="1" applyAlignment="1">
      <alignment vertical="center"/>
    </xf>
    <xf numFmtId="0" fontId="32" fillId="11" borderId="19" xfId="0" applyFont="1" applyFill="1" applyBorder="1"/>
    <xf numFmtId="0" fontId="38" fillId="11" borderId="19" xfId="0" applyFont="1" applyFill="1" applyBorder="1"/>
    <xf numFmtId="0" fontId="38" fillId="11" borderId="20" xfId="0" applyFont="1" applyFill="1" applyBorder="1"/>
    <xf numFmtId="0" fontId="31" fillId="9" borderId="19" xfId="0" applyFont="1" applyFill="1" applyBorder="1" applyAlignment="1">
      <alignment horizontal="center"/>
    </xf>
    <xf numFmtId="0" fontId="28" fillId="9" borderId="20" xfId="0" applyFont="1" applyFill="1" applyBorder="1"/>
    <xf numFmtId="0" fontId="32" fillId="10" borderId="28" xfId="0" applyFont="1" applyFill="1" applyBorder="1"/>
    <xf numFmtId="0" fontId="32" fillId="10" borderId="30" xfId="0" applyFont="1" applyFill="1" applyBorder="1"/>
    <xf numFmtId="0" fontId="32" fillId="10" borderId="32" xfId="0" applyFont="1" applyFill="1" applyBorder="1"/>
    <xf numFmtId="0" fontId="35" fillId="10" borderId="27" xfId="0" applyFont="1" applyFill="1" applyBorder="1" applyAlignment="1">
      <alignment vertical="center"/>
    </xf>
    <xf numFmtId="0" fontId="35" fillId="10" borderId="29" xfId="0" applyFont="1" applyFill="1" applyBorder="1" applyAlignment="1">
      <alignment vertical="center"/>
    </xf>
    <xf numFmtId="0" fontId="32" fillId="10" borderId="31" xfId="0" applyFont="1" applyFill="1" applyBorder="1" applyAlignment="1">
      <alignment vertical="center"/>
    </xf>
    <xf numFmtId="0" fontId="35" fillId="10" borderId="12" xfId="0" applyFont="1" applyFill="1" applyBorder="1" applyAlignment="1">
      <alignment vertical="center"/>
    </xf>
    <xf numFmtId="0" fontId="35" fillId="10" borderId="13" xfId="0" applyFont="1" applyFill="1" applyBorder="1" applyAlignment="1">
      <alignment vertical="center"/>
    </xf>
    <xf numFmtId="0" fontId="35" fillId="10" borderId="14" xfId="0" applyFont="1" applyFill="1" applyBorder="1" applyAlignment="1">
      <alignment vertical="center"/>
    </xf>
    <xf numFmtId="0" fontId="32" fillId="10" borderId="12" xfId="0" applyFont="1" applyFill="1" applyBorder="1"/>
    <xf numFmtId="0" fontId="32" fillId="10" borderId="13" xfId="0" applyFont="1" applyFill="1" applyBorder="1"/>
    <xf numFmtId="0" fontId="32" fillId="10" borderId="14" xfId="0" applyFont="1" applyFill="1" applyBorder="1"/>
    <xf numFmtId="0" fontId="32" fillId="2" borderId="0" xfId="0" applyFont="1" applyFill="1" applyAlignment="1">
      <alignment vertical="center"/>
    </xf>
    <xf numFmtId="0" fontId="34" fillId="8" borderId="0" xfId="0" applyFont="1" applyFill="1" applyAlignment="1">
      <alignment vertical="center"/>
    </xf>
    <xf numFmtId="0" fontId="16" fillId="10" borderId="27" xfId="0" applyFont="1" applyFill="1" applyBorder="1" applyAlignment="1">
      <alignment horizontal="left" indent="2"/>
    </xf>
    <xf numFmtId="0" fontId="16" fillId="10" borderId="15" xfId="0" applyFont="1" applyFill="1" applyBorder="1" applyAlignment="1">
      <alignment horizontal="left"/>
    </xf>
    <xf numFmtId="0" fontId="16" fillId="10" borderId="31" xfId="0" applyFont="1" applyFill="1" applyBorder="1" applyAlignment="1">
      <alignment horizontal="left" indent="2"/>
    </xf>
    <xf numFmtId="3" fontId="38" fillId="12" borderId="21" xfId="0" applyNumberFormat="1" applyFont="1" applyFill="1" applyBorder="1" applyAlignment="1">
      <alignment horizontal="right"/>
    </xf>
    <xf numFmtId="3" fontId="38" fillId="12" borderId="8" xfId="0" applyNumberFormat="1" applyFont="1" applyFill="1" applyBorder="1" applyAlignment="1">
      <alignment horizontal="right"/>
    </xf>
    <xf numFmtId="3" fontId="38" fillId="12" borderId="22" xfId="0" applyNumberFormat="1" applyFont="1" applyFill="1" applyBorder="1" applyAlignment="1">
      <alignment horizontal="right"/>
    </xf>
    <xf numFmtId="3" fontId="38" fillId="12" borderId="9" xfId="0" applyNumberFormat="1" applyFont="1" applyFill="1" applyBorder="1" applyAlignment="1">
      <alignment horizontal="right"/>
    </xf>
    <xf numFmtId="0" fontId="31" fillId="9" borderId="3" xfId="27" applyFont="1" applyFill="1" applyBorder="1" applyAlignment="1">
      <alignment wrapText="1"/>
    </xf>
    <xf numFmtId="2" fontId="38" fillId="10" borderId="12" xfId="27" applyNumberFormat="1" applyFont="1" applyFill="1" applyBorder="1" applyAlignment="1">
      <alignment horizontal="left" vertical="top"/>
    </xf>
    <xf numFmtId="0" fontId="1" fillId="2" borderId="0" xfId="27" applyFont="1" applyFill="1"/>
    <xf numFmtId="0" fontId="52" fillId="0" borderId="0" xfId="0" applyFont="1"/>
    <xf numFmtId="0" fontId="1" fillId="2" borderId="0" xfId="0" applyFont="1" applyFill="1"/>
    <xf numFmtId="2" fontId="12" fillId="2" borderId="0" xfId="0" applyNumberFormat="1" applyFont="1" applyFill="1" applyAlignment="1">
      <alignment horizontal="left"/>
    </xf>
    <xf numFmtId="2" fontId="4" fillId="5" borderId="0" xfId="0" applyNumberFormat="1" applyFont="1" applyFill="1"/>
    <xf numFmtId="2" fontId="15" fillId="2" borderId="0" xfId="0" applyNumberFormat="1" applyFont="1" applyFill="1" applyAlignment="1">
      <alignment horizontal="center" vertical="top" wrapText="1"/>
    </xf>
    <xf numFmtId="2" fontId="31" fillId="9" borderId="3" xfId="0" applyNumberFormat="1" applyFont="1" applyFill="1" applyBorder="1" applyAlignment="1">
      <alignment horizontal="center" vertical="top" wrapText="1"/>
    </xf>
    <xf numFmtId="2" fontId="1" fillId="2" borderId="0" xfId="0" applyNumberFormat="1" applyFont="1" applyFill="1"/>
    <xf numFmtId="0" fontId="38" fillId="0" borderId="13" xfId="0" quotePrefix="1" applyFont="1" applyBorder="1"/>
    <xf numFmtId="3" fontId="38" fillId="12" borderId="12" xfId="0" applyNumberFormat="1" applyFont="1" applyFill="1" applyBorder="1" applyAlignment="1">
      <alignment horizontal="left" vertical="top" wrapText="1"/>
    </xf>
    <xf numFmtId="3" fontId="38" fillId="12" borderId="13" xfId="0" applyNumberFormat="1" applyFont="1" applyFill="1" applyBorder="1" applyAlignment="1">
      <alignment horizontal="left" vertical="top" wrapText="1"/>
    </xf>
    <xf numFmtId="0" fontId="4" fillId="0" borderId="0" xfId="0" applyFont="1"/>
    <xf numFmtId="2" fontId="38" fillId="0" borderId="12" xfId="0" applyNumberFormat="1" applyFont="1" applyBorder="1"/>
    <xf numFmtId="0" fontId="40" fillId="0" borderId="12" xfId="0" applyFont="1" applyBorder="1"/>
    <xf numFmtId="0" fontId="38" fillId="0" borderId="13" xfId="0" applyFont="1" applyBorder="1"/>
    <xf numFmtId="9" fontId="4" fillId="2" borderId="0" xfId="0" applyNumberFormat="1" applyFont="1" applyFill="1"/>
    <xf numFmtId="10" fontId="1" fillId="2" borderId="0" xfId="0" applyNumberFormat="1" applyFont="1" applyFill="1"/>
    <xf numFmtId="0" fontId="38" fillId="10" borderId="0" xfId="0" applyFont="1" applyFill="1"/>
    <xf numFmtId="9" fontId="38" fillId="10" borderId="13" xfId="1" applyFont="1" applyFill="1" applyBorder="1"/>
    <xf numFmtId="167" fontId="38" fillId="10" borderId="13" xfId="1" applyNumberFormat="1" applyFont="1" applyFill="1" applyBorder="1"/>
    <xf numFmtId="167" fontId="4" fillId="2" borderId="13" xfId="0" applyNumberFormat="1" applyFont="1" applyFill="1" applyBorder="1"/>
    <xf numFmtId="9" fontId="1" fillId="2" borderId="0" xfId="0" applyNumberFormat="1" applyFont="1" applyFill="1"/>
    <xf numFmtId="1" fontId="38" fillId="10" borderId="13" xfId="1" applyNumberFormat="1" applyFont="1" applyFill="1" applyBorder="1"/>
    <xf numFmtId="14" fontId="16" fillId="10" borderId="17" xfId="0" applyNumberFormat="1" applyFont="1" applyFill="1" applyBorder="1" applyAlignment="1">
      <alignment horizontal="left"/>
    </xf>
    <xf numFmtId="0" fontId="0" fillId="0" borderId="34" xfId="0" applyBorder="1"/>
    <xf numFmtId="168" fontId="0" fillId="0" borderId="0" xfId="28" applyNumberFormat="1" applyFont="1" applyBorder="1"/>
    <xf numFmtId="0" fontId="0" fillId="0" borderId="33" xfId="0" applyBorder="1"/>
    <xf numFmtId="168" fontId="0" fillId="0" borderId="2" xfId="28" applyNumberFormat="1" applyFont="1" applyBorder="1"/>
    <xf numFmtId="0" fontId="0" fillId="0" borderId="2" xfId="0" applyBorder="1"/>
    <xf numFmtId="164" fontId="40" fillId="10" borderId="12" xfId="0" applyNumberFormat="1" applyFont="1" applyFill="1" applyBorder="1"/>
    <xf numFmtId="0" fontId="32" fillId="12" borderId="14" xfId="0" applyFont="1" applyFill="1" applyBorder="1" applyAlignment="1">
      <alignment horizontal="left" vertical="top" wrapText="1"/>
    </xf>
    <xf numFmtId="0" fontId="1" fillId="4" borderId="0" xfId="0" applyFont="1" applyFill="1"/>
    <xf numFmtId="0" fontId="1" fillId="5" borderId="0" xfId="0" applyFont="1" applyFill="1" applyAlignment="1">
      <alignment horizontal="left" vertical="center" wrapText="1"/>
    </xf>
    <xf numFmtId="0" fontId="1" fillId="5" borderId="0" xfId="0" applyFont="1" applyFill="1"/>
    <xf numFmtId="0" fontId="14" fillId="9" borderId="35" xfId="2" applyFont="1" applyFill="1" applyBorder="1">
      <alignment horizontal="left" vertical="center" wrapText="1" indent="2"/>
    </xf>
    <xf numFmtId="0" fontId="14" fillId="9" borderId="35" xfId="2" applyFont="1" applyFill="1" applyBorder="1" applyAlignment="1">
      <alignment horizontal="center" vertical="center" wrapText="1"/>
    </xf>
    <xf numFmtId="0" fontId="14" fillId="9" borderId="36" xfId="2" applyFont="1" applyFill="1" applyBorder="1" applyAlignment="1">
      <alignment horizontal="center" vertical="center" wrapText="1"/>
    </xf>
    <xf numFmtId="0" fontId="14" fillId="9" borderId="37" xfId="2" applyFont="1" applyFill="1" applyBorder="1" applyAlignment="1">
      <alignment horizontal="center" vertical="center" wrapText="1"/>
    </xf>
    <xf numFmtId="0" fontId="14" fillId="9" borderId="38" xfId="2" applyFont="1" applyFill="1" applyBorder="1">
      <alignment horizontal="left" vertical="center" wrapText="1" indent="2"/>
    </xf>
    <xf numFmtId="0" fontId="54" fillId="9" borderId="34" xfId="2" applyFont="1" applyFill="1" applyBorder="1" applyAlignment="1">
      <alignment horizontal="center" vertical="center" wrapText="1"/>
    </xf>
    <xf numFmtId="0" fontId="54" fillId="9" borderId="0" xfId="2" applyFont="1" applyFill="1" applyBorder="1" applyAlignment="1">
      <alignment horizontal="center" vertical="center" wrapText="1"/>
    </xf>
    <xf numFmtId="0" fontId="54" fillId="9" borderId="39" xfId="2" applyFont="1" applyFill="1" applyBorder="1" applyAlignment="1">
      <alignment horizontal="center" vertical="center" wrapText="1"/>
    </xf>
    <xf numFmtId="0" fontId="11" fillId="9" borderId="40" xfId="2" applyFont="1" applyFill="1" applyBorder="1">
      <alignment horizontal="left" vertical="center" wrapText="1" indent="2"/>
    </xf>
    <xf numFmtId="0" fontId="11" fillId="9" borderId="34" xfId="2" applyFont="1" applyFill="1" applyBorder="1">
      <alignment horizontal="left" vertical="center" wrapText="1" indent="2"/>
    </xf>
    <xf numFmtId="0" fontId="55" fillId="10" borderId="35" xfId="0" applyFont="1" applyFill="1" applyBorder="1" applyAlignment="1">
      <alignment horizontal="left" vertical="top" wrapText="1"/>
    </xf>
    <xf numFmtId="9" fontId="54" fillId="2" borderId="35" xfId="1" applyFont="1" applyFill="1" applyBorder="1" applyAlignment="1">
      <alignment horizontal="center" vertical="center" wrapText="1"/>
    </xf>
    <xf numFmtId="9" fontId="54" fillId="2" borderId="36" xfId="1" applyFont="1" applyFill="1" applyBorder="1" applyAlignment="1">
      <alignment horizontal="center" vertical="center" wrapText="1"/>
    </xf>
    <xf numFmtId="9" fontId="54" fillId="2" borderId="37" xfId="1" applyFont="1" applyFill="1" applyBorder="1" applyAlignment="1">
      <alignment horizontal="center" vertical="center" wrapText="1"/>
    </xf>
    <xf numFmtId="9" fontId="56" fillId="2" borderId="38" xfId="1" applyFont="1" applyFill="1" applyBorder="1" applyAlignment="1">
      <alignment horizontal="center" vertical="center" wrapText="1"/>
    </xf>
    <xf numFmtId="0" fontId="55" fillId="10" borderId="34" xfId="0" applyFont="1" applyFill="1" applyBorder="1" applyAlignment="1">
      <alignment horizontal="left" vertical="top" wrapText="1"/>
    </xf>
    <xf numFmtId="9" fontId="54" fillId="2" borderId="34" xfId="1" applyFont="1" applyFill="1" applyBorder="1" applyAlignment="1">
      <alignment horizontal="center" vertical="center" wrapText="1"/>
    </xf>
    <xf numFmtId="9" fontId="54" fillId="2" borderId="0" xfId="1" applyFont="1" applyFill="1" applyBorder="1" applyAlignment="1">
      <alignment horizontal="center" vertical="center" wrapText="1"/>
    </xf>
    <xf numFmtId="9" fontId="54" fillId="2" borderId="39" xfId="1" applyFont="1" applyFill="1" applyBorder="1" applyAlignment="1">
      <alignment horizontal="center" vertical="center" wrapText="1"/>
    </xf>
    <xf numFmtId="9" fontId="56" fillId="2" borderId="40" xfId="1" applyFont="1" applyFill="1" applyBorder="1" applyAlignment="1">
      <alignment horizontal="center" vertical="center" wrapText="1"/>
    </xf>
    <xf numFmtId="0" fontId="55" fillId="10" borderId="41" xfId="0" applyFont="1" applyFill="1" applyBorder="1" applyAlignment="1">
      <alignment horizontal="left" vertical="top" wrapText="1"/>
    </xf>
    <xf numFmtId="9" fontId="54" fillId="2" borderId="41" xfId="1" applyFont="1" applyFill="1" applyBorder="1" applyAlignment="1">
      <alignment horizontal="center" vertical="center" wrapText="1"/>
    </xf>
    <xf numFmtId="9" fontId="54" fillId="2" borderId="42" xfId="1" applyFont="1" applyFill="1" applyBorder="1" applyAlignment="1">
      <alignment horizontal="center" vertical="center" wrapText="1"/>
    </xf>
    <xf numFmtId="9" fontId="54" fillId="2" borderId="43" xfId="1" applyFont="1" applyFill="1" applyBorder="1" applyAlignment="1">
      <alignment horizontal="center" vertical="center" wrapText="1"/>
    </xf>
    <xf numFmtId="9" fontId="56" fillId="2" borderId="44" xfId="1" applyFont="1" applyFill="1" applyBorder="1" applyAlignment="1">
      <alignment horizontal="center" vertical="center" wrapText="1"/>
    </xf>
    <xf numFmtId="0" fontId="1" fillId="5" borderId="45" xfId="0" applyFont="1" applyFill="1" applyBorder="1"/>
    <xf numFmtId="9" fontId="57" fillId="2" borderId="46" xfId="1" applyFont="1" applyFill="1" applyBorder="1" applyAlignment="1">
      <alignment horizontal="center" vertical="center" wrapText="1"/>
    </xf>
    <xf numFmtId="9" fontId="57" fillId="2" borderId="47" xfId="1" applyFont="1" applyFill="1" applyBorder="1" applyAlignment="1">
      <alignment horizontal="center" vertical="center" wrapText="1"/>
    </xf>
    <xf numFmtId="9" fontId="57" fillId="2" borderId="45" xfId="1" applyFont="1" applyFill="1" applyBorder="1" applyAlignment="1">
      <alignment horizontal="center" vertical="center" wrapText="1"/>
    </xf>
    <xf numFmtId="0" fontId="1" fillId="5" borderId="0" xfId="0" applyFont="1" applyFill="1" applyAlignment="1">
      <alignment horizontal="right" vertical="center" wrapText="1"/>
    </xf>
    <xf numFmtId="0" fontId="14" fillId="9" borderId="38" xfId="2" applyFont="1" applyFill="1" applyBorder="1" applyAlignment="1">
      <alignment horizontal="center" vertical="center" wrapText="1"/>
    </xf>
    <xf numFmtId="0" fontId="14" fillId="9" borderId="40" xfId="2" applyFont="1" applyFill="1" applyBorder="1" applyAlignment="1">
      <alignment horizontal="center" vertical="center" wrapText="1"/>
    </xf>
    <xf numFmtId="0" fontId="14" fillId="9" borderId="40" xfId="2" applyFont="1" applyFill="1" applyBorder="1">
      <alignment horizontal="left" vertical="center" wrapText="1" indent="2"/>
    </xf>
    <xf numFmtId="0" fontId="14" fillId="9" borderId="39" xfId="2" applyFont="1" applyFill="1" applyBorder="1">
      <alignment horizontal="left" vertical="center" wrapText="1" indent="2"/>
    </xf>
    <xf numFmtId="0" fontId="11" fillId="9" borderId="34" xfId="2" applyFont="1" applyFill="1" applyBorder="1" applyAlignment="1">
      <alignment horizontal="center" vertical="center" wrapText="1"/>
    </xf>
    <xf numFmtId="0" fontId="11" fillId="9" borderId="40" xfId="2" applyFont="1" applyFill="1" applyBorder="1" applyAlignment="1">
      <alignment vertical="top" wrapText="1"/>
    </xf>
    <xf numFmtId="0" fontId="11" fillId="9" borderId="39" xfId="2" applyFont="1" applyFill="1" applyBorder="1" applyAlignment="1">
      <alignment vertical="top" wrapText="1"/>
    </xf>
    <xf numFmtId="0" fontId="11" fillId="9" borderId="44" xfId="2" applyFont="1" applyFill="1" applyBorder="1">
      <alignment horizontal="left" vertical="center" wrapText="1" indent="2"/>
    </xf>
    <xf numFmtId="0" fontId="11" fillId="9" borderId="39" xfId="2" applyFont="1" applyFill="1" applyBorder="1">
      <alignment horizontal="left" vertical="center" wrapText="1" indent="2"/>
    </xf>
    <xf numFmtId="0" fontId="11" fillId="5" borderId="49" xfId="0" applyFont="1" applyFill="1" applyBorder="1" applyAlignment="1">
      <alignment horizontal="left" vertical="center" wrapText="1"/>
    </xf>
    <xf numFmtId="0" fontId="11" fillId="5" borderId="49" xfId="0" applyFont="1" applyFill="1" applyBorder="1" applyAlignment="1">
      <alignment vertical="center"/>
    </xf>
    <xf numFmtId="0" fontId="11" fillId="13" borderId="50" xfId="0" applyFont="1" applyFill="1" applyBorder="1" applyAlignment="1">
      <alignment vertical="center"/>
    </xf>
    <xf numFmtId="0" fontId="54" fillId="13" borderId="49" xfId="0" applyFont="1" applyFill="1" applyBorder="1" applyAlignment="1">
      <alignment vertical="center"/>
    </xf>
    <xf numFmtId="168" fontId="1" fillId="4" borderId="0" xfId="29" applyNumberFormat="1" applyFont="1" applyFill="1" applyBorder="1"/>
    <xf numFmtId="168" fontId="1" fillId="4" borderId="0" xfId="0" applyNumberFormat="1" applyFont="1" applyFill="1"/>
    <xf numFmtId="0" fontId="11" fillId="5" borderId="53" xfId="0" applyFont="1" applyFill="1" applyBorder="1" applyAlignment="1">
      <alignment horizontal="left" vertical="center" wrapText="1"/>
    </xf>
    <xf numFmtId="0" fontId="11" fillId="5" borderId="53" xfId="0" applyFont="1" applyFill="1" applyBorder="1" applyAlignment="1">
      <alignment vertical="center"/>
    </xf>
    <xf numFmtId="0" fontId="11" fillId="13" borderId="54" xfId="0" applyFont="1" applyFill="1" applyBorder="1" applyAlignment="1">
      <alignment vertical="center"/>
    </xf>
    <xf numFmtId="0" fontId="54" fillId="13" borderId="55" xfId="0" applyFont="1" applyFill="1" applyBorder="1" applyAlignment="1">
      <alignment vertical="center"/>
    </xf>
    <xf numFmtId="0" fontId="1" fillId="4" borderId="2" xfId="0" applyFont="1" applyFill="1" applyBorder="1"/>
    <xf numFmtId="168" fontId="1" fillId="4" borderId="2" xfId="29" applyNumberFormat="1" applyFont="1" applyFill="1" applyBorder="1"/>
    <xf numFmtId="168" fontId="1" fillId="4" borderId="2" xfId="0" applyNumberFormat="1" applyFont="1" applyFill="1" applyBorder="1"/>
    <xf numFmtId="0" fontId="11" fillId="5" borderId="58" xfId="0" applyFont="1" applyFill="1" applyBorder="1" applyAlignment="1">
      <alignment horizontal="left" vertical="center" wrapText="1"/>
    </xf>
    <xf numFmtId="0" fontId="11" fillId="5" borderId="58" xfId="0" applyFont="1" applyFill="1" applyBorder="1" applyAlignment="1">
      <alignment vertical="center"/>
    </xf>
    <xf numFmtId="0" fontId="11" fillId="13" borderId="59" xfId="0" applyFont="1" applyFill="1" applyBorder="1" applyAlignment="1">
      <alignment vertical="center"/>
    </xf>
    <xf numFmtId="0" fontId="54" fillId="13" borderId="58" xfId="0" applyFont="1" applyFill="1" applyBorder="1" applyAlignment="1">
      <alignment vertical="center"/>
    </xf>
    <xf numFmtId="0" fontId="1" fillId="4" borderId="61" xfId="0" applyFont="1" applyFill="1" applyBorder="1"/>
    <xf numFmtId="168" fontId="1" fillId="4" borderId="61" xfId="0" applyNumberFormat="1" applyFont="1" applyFill="1" applyBorder="1"/>
    <xf numFmtId="0" fontId="11" fillId="5" borderId="55" xfId="0" applyFont="1" applyFill="1" applyBorder="1" applyAlignment="1">
      <alignment horizontal="left" vertical="center" wrapText="1"/>
    </xf>
    <xf numFmtId="0" fontId="11" fillId="5" borderId="55" xfId="0" applyFont="1" applyFill="1" applyBorder="1" applyAlignment="1">
      <alignment vertical="center"/>
    </xf>
    <xf numFmtId="0" fontId="11" fillId="5" borderId="58" xfId="0" applyFont="1" applyFill="1" applyBorder="1" applyAlignment="1">
      <alignment vertical="center" wrapText="1"/>
    </xf>
    <xf numFmtId="0" fontId="11" fillId="13" borderId="59" xfId="0" applyFont="1" applyFill="1" applyBorder="1" applyAlignment="1">
      <alignment vertical="center" wrapText="1"/>
    </xf>
    <xf numFmtId="0" fontId="54" fillId="13" borderId="58" xfId="0" applyFont="1" applyFill="1" applyBorder="1" applyAlignment="1">
      <alignment vertical="center" wrapText="1"/>
    </xf>
    <xf numFmtId="0" fontId="11" fillId="5" borderId="55" xfId="0" applyFont="1" applyFill="1" applyBorder="1" applyAlignment="1">
      <alignment vertical="center" wrapText="1"/>
    </xf>
    <xf numFmtId="0" fontId="11" fillId="13" borderId="54" xfId="0" applyFont="1" applyFill="1" applyBorder="1" applyAlignment="1">
      <alignment vertical="center" wrapText="1"/>
    </xf>
    <xf numFmtId="0" fontId="54" fillId="13" borderId="55" xfId="0" applyFont="1" applyFill="1" applyBorder="1" applyAlignment="1">
      <alignment vertical="center" wrapText="1"/>
    </xf>
    <xf numFmtId="0" fontId="11" fillId="5" borderId="53" xfId="0" applyFont="1" applyFill="1" applyBorder="1" applyAlignment="1">
      <alignment vertical="center" wrapText="1"/>
    </xf>
    <xf numFmtId="0" fontId="11" fillId="13" borderId="63" xfId="0" applyFont="1" applyFill="1" applyBorder="1" applyAlignment="1">
      <alignment vertical="center" wrapText="1"/>
    </xf>
    <xf numFmtId="0" fontId="54" fillId="13" borderId="53" xfId="0" applyFont="1" applyFill="1" applyBorder="1" applyAlignment="1">
      <alignment vertical="center" wrapText="1"/>
    </xf>
    <xf numFmtId="0" fontId="11" fillId="5" borderId="65" xfId="0" applyFont="1" applyFill="1" applyBorder="1" applyAlignment="1">
      <alignment horizontal="left" vertical="center" wrapText="1"/>
    </xf>
    <xf numFmtId="0" fontId="11" fillId="5" borderId="65" xfId="0" applyFont="1" applyFill="1" applyBorder="1" applyAlignment="1">
      <alignment vertical="center" wrapText="1"/>
    </xf>
    <xf numFmtId="0" fontId="11" fillId="13" borderId="66" xfId="0" applyFont="1" applyFill="1" applyBorder="1" applyAlignment="1">
      <alignment vertical="center" wrapText="1"/>
    </xf>
    <xf numFmtId="0" fontId="54" fillId="13" borderId="65" xfId="0" applyFont="1" applyFill="1" applyBorder="1" applyAlignment="1">
      <alignment vertical="center" wrapText="1"/>
    </xf>
    <xf numFmtId="168" fontId="1" fillId="4" borderId="0" xfId="29" applyNumberFormat="1" applyFont="1" applyFill="1"/>
    <xf numFmtId="3" fontId="32" fillId="10" borderId="13" xfId="0" applyNumberFormat="1" applyFont="1" applyFill="1" applyBorder="1"/>
    <xf numFmtId="168" fontId="40" fillId="10" borderId="12" xfId="0" applyNumberFormat="1" applyFont="1" applyFill="1" applyBorder="1"/>
    <xf numFmtId="0" fontId="19" fillId="5" borderId="0" xfId="0" applyFont="1" applyFill="1" applyAlignment="1">
      <alignment horizontal="center" vertical="center"/>
    </xf>
    <xf numFmtId="0" fontId="21" fillId="9" borderId="0" xfId="0" applyFont="1" applyFill="1" applyAlignment="1">
      <alignment horizontal="center"/>
    </xf>
    <xf numFmtId="0" fontId="55" fillId="10" borderId="57" xfId="0" applyFont="1" applyFill="1" applyBorder="1" applyAlignment="1">
      <alignment horizontal="left" vertical="center" wrapText="1"/>
    </xf>
    <xf numFmtId="9" fontId="54" fillId="13" borderId="58" xfId="0" applyNumberFormat="1" applyFont="1" applyFill="1" applyBorder="1" applyAlignment="1">
      <alignment horizontal="center" vertical="center"/>
    </xf>
    <xf numFmtId="0" fontId="54" fillId="13" borderId="55" xfId="0" applyFont="1" applyFill="1" applyBorder="1" applyAlignment="1">
      <alignment horizontal="center" vertical="center"/>
    </xf>
    <xf numFmtId="0" fontId="54" fillId="5" borderId="60" xfId="0" applyFont="1" applyFill="1" applyBorder="1" applyAlignment="1">
      <alignment horizontal="center" vertical="center" wrapText="1"/>
    </xf>
    <xf numFmtId="0" fontId="54" fillId="5" borderId="62" xfId="0" applyFont="1" applyFill="1" applyBorder="1" applyAlignment="1">
      <alignment horizontal="center" vertical="center" wrapText="1"/>
    </xf>
    <xf numFmtId="0" fontId="23" fillId="6" borderId="0" xfId="0" applyFont="1" applyFill="1" applyAlignment="1">
      <alignment horizontal="center" vertical="center" wrapText="1"/>
    </xf>
    <xf numFmtId="0" fontId="1" fillId="5" borderId="0" xfId="0" applyFont="1" applyFill="1" applyAlignment="1">
      <alignment horizontal="left" vertical="top" wrapText="1"/>
    </xf>
    <xf numFmtId="0" fontId="16" fillId="5" borderId="0" xfId="0" applyFont="1" applyFill="1" applyAlignment="1">
      <alignment horizontal="left" vertical="center" wrapText="1"/>
    </xf>
    <xf numFmtId="0" fontId="14" fillId="9" borderId="35" xfId="2" applyFont="1" applyFill="1" applyBorder="1" applyAlignment="1">
      <alignment horizontal="center" vertical="center" wrapText="1"/>
    </xf>
    <xf numFmtId="0" fontId="14" fillId="9" borderId="34" xfId="2" applyFont="1" applyFill="1" applyBorder="1" applyAlignment="1">
      <alignment horizontal="center" vertical="center" wrapText="1"/>
    </xf>
    <xf numFmtId="0" fontId="14" fillId="9" borderId="38" xfId="2" applyFont="1" applyFill="1" applyBorder="1" applyAlignment="1">
      <alignment horizontal="center" vertical="center" wrapText="1"/>
    </xf>
    <xf numFmtId="0" fontId="14" fillId="9" borderId="40" xfId="2" applyFont="1" applyFill="1" applyBorder="1" applyAlignment="1">
      <alignment horizontal="center" vertical="center" wrapText="1"/>
    </xf>
    <xf numFmtId="0" fontId="14" fillId="9" borderId="37" xfId="2" applyFont="1" applyFill="1" applyBorder="1" applyAlignment="1">
      <alignment horizontal="center" vertical="center" wrapText="1"/>
    </xf>
    <xf numFmtId="0" fontId="14" fillId="9" borderId="39" xfId="2" applyFont="1" applyFill="1" applyBorder="1" applyAlignment="1">
      <alignment horizontal="center" vertical="center" wrapText="1"/>
    </xf>
    <xf numFmtId="0" fontId="12" fillId="4" borderId="0" xfId="0" applyFont="1" applyFill="1" applyAlignment="1">
      <alignment horizontal="left" vertical="top" wrapText="1"/>
    </xf>
    <xf numFmtId="0" fontId="11" fillId="9" borderId="40" xfId="2" applyFont="1" applyFill="1" applyBorder="1" applyAlignment="1">
      <alignment horizontal="center" vertical="center" wrapText="1"/>
    </xf>
    <xf numFmtId="0" fontId="55" fillId="10" borderId="48" xfId="0" applyFont="1" applyFill="1" applyBorder="1" applyAlignment="1">
      <alignment horizontal="left" vertical="center" wrapText="1"/>
    </xf>
    <xf numFmtId="0" fontId="55" fillId="10" borderId="52" xfId="0" applyFont="1" applyFill="1" applyBorder="1" applyAlignment="1">
      <alignment horizontal="left" vertical="center" wrapText="1"/>
    </xf>
    <xf numFmtId="9" fontId="54" fillId="13" borderId="49" xfId="0" applyNumberFormat="1" applyFont="1" applyFill="1" applyBorder="1" applyAlignment="1">
      <alignment horizontal="center" vertical="center"/>
    </xf>
    <xf numFmtId="0" fontId="54" fillId="13" borderId="53" xfId="0" applyFont="1" applyFill="1" applyBorder="1" applyAlignment="1">
      <alignment horizontal="center" vertical="center"/>
    </xf>
    <xf numFmtId="0" fontId="54" fillId="5" borderId="51" xfId="0" applyFont="1" applyFill="1" applyBorder="1" applyAlignment="1">
      <alignment horizontal="center" vertical="center" wrapText="1"/>
    </xf>
    <xf numFmtId="0" fontId="54" fillId="5" borderId="56" xfId="0" applyFont="1" applyFill="1" applyBorder="1" applyAlignment="1">
      <alignment horizontal="center" vertical="center" wrapText="1"/>
    </xf>
    <xf numFmtId="9" fontId="54" fillId="13" borderId="58" xfId="0" applyNumberFormat="1" applyFont="1" applyFill="1" applyBorder="1" applyAlignment="1">
      <alignment horizontal="center" vertical="center" wrapText="1"/>
    </xf>
    <xf numFmtId="0" fontId="54" fillId="13" borderId="55" xfId="0" applyFont="1" applyFill="1" applyBorder="1" applyAlignment="1">
      <alignment horizontal="center" vertical="center" wrapText="1"/>
    </xf>
    <xf numFmtId="0" fontId="54" fillId="13" borderId="53" xfId="0" applyFont="1" applyFill="1" applyBorder="1" applyAlignment="1">
      <alignment horizontal="center" vertical="center" wrapText="1"/>
    </xf>
    <xf numFmtId="0" fontId="55" fillId="10" borderId="64" xfId="0" applyFont="1" applyFill="1" applyBorder="1" applyAlignment="1">
      <alignment horizontal="left" vertical="center" wrapText="1"/>
    </xf>
    <xf numFmtId="0" fontId="54" fillId="13" borderId="65" xfId="0" applyFont="1" applyFill="1" applyBorder="1" applyAlignment="1">
      <alignment horizontal="center" vertical="center" wrapText="1"/>
    </xf>
    <xf numFmtId="0" fontId="54" fillId="5" borderId="67" xfId="0" applyFont="1" applyFill="1" applyBorder="1" applyAlignment="1">
      <alignment horizontal="center" vertical="center" wrapText="1"/>
    </xf>
    <xf numFmtId="0" fontId="34" fillId="11" borderId="18" xfId="2" applyFont="1" applyFill="1" applyBorder="1" applyAlignment="1">
      <alignment horizontal="left" vertical="top" wrapText="1"/>
    </xf>
    <xf numFmtId="0" fontId="34" fillId="11" borderId="19" xfId="2" applyFont="1" applyFill="1" applyBorder="1" applyAlignment="1">
      <alignment horizontal="left" vertical="top" wrapText="1"/>
    </xf>
    <xf numFmtId="0" fontId="4" fillId="5" borderId="0" xfId="0" applyFont="1" applyFill="1" applyAlignment="1">
      <alignment horizontal="left" wrapText="1"/>
    </xf>
    <xf numFmtId="49" fontId="30" fillId="5" borderId="0" xfId="0" quotePrefix="1" applyNumberFormat="1" applyFont="1" applyFill="1" applyAlignment="1">
      <alignment horizontal="left" wrapText="1"/>
    </xf>
    <xf numFmtId="49" fontId="30" fillId="5" borderId="0" xfId="0" applyNumberFormat="1" applyFont="1" applyFill="1" applyAlignment="1">
      <alignment horizontal="left" wrapText="1"/>
    </xf>
    <xf numFmtId="0" fontId="19" fillId="6" borderId="0" xfId="0" applyFont="1" applyFill="1" applyAlignment="1">
      <alignment horizontal="center" vertical="center"/>
    </xf>
    <xf numFmtId="0" fontId="19" fillId="6" borderId="0" xfId="0" applyFont="1" applyFill="1" applyAlignment="1">
      <alignment horizontal="left" vertical="top"/>
    </xf>
    <xf numFmtId="0" fontId="19" fillId="2" borderId="0" xfId="0" applyFont="1" applyFill="1" applyAlignment="1">
      <alignment horizontal="left" vertical="center" wrapText="1"/>
    </xf>
    <xf numFmtId="0" fontId="23" fillId="2" borderId="0" xfId="0" applyFont="1" applyFill="1" applyAlignment="1">
      <alignment horizontal="left" vertical="center" wrapText="1"/>
    </xf>
    <xf numFmtId="0" fontId="19" fillId="2" borderId="0" xfId="0" applyFont="1" applyFill="1" applyAlignment="1">
      <alignment horizontal="left" vertical="center"/>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2" xfId="0" applyFont="1" applyFill="1" applyBorder="1" applyAlignment="1">
      <alignment vertical="center" wrapText="1"/>
    </xf>
    <xf numFmtId="0" fontId="31" fillId="9" borderId="19" xfId="0" applyFont="1" applyFill="1" applyBorder="1" applyAlignment="1">
      <alignment horizontal="center"/>
    </xf>
    <xf numFmtId="0" fontId="32" fillId="2" borderId="0" xfId="0" applyFont="1" applyFill="1" applyAlignment="1">
      <alignment horizontal="left" vertical="center" wrapText="1"/>
    </xf>
  </cellXfs>
  <cellStyles count="30">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Komma" xfId="28" builtinId="3"/>
    <cellStyle name="Komma 2" xfId="29" xr:uid="{00000000-0005-0000-0000-000019000000}"/>
    <cellStyle name="Procent" xfId="1" builtinId="5"/>
    <cellStyle name="Standaard" xfId="0" builtinId="0"/>
    <cellStyle name="Standaard 2" xfId="27" xr:uid="{00000000-0005-0000-0000-00001C000000}"/>
    <cellStyle name="Tabel kop" xfId="2" xr:uid="{00000000-0005-0000-0000-00001D000000}"/>
  </cellStyles>
  <dxfs count="0"/>
  <tableStyles count="0" defaultTableStyle="TableStyleMedium2" defaultPivotStyle="PivotStyleLight16"/>
  <colors>
    <mruColors>
      <color rgb="FF6AB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1581150</xdr:colOff>
      <xdr:row>1</xdr:row>
      <xdr:rowOff>0</xdr:rowOff>
    </xdr:from>
    <xdr:to>
      <xdr:col>3</xdr:col>
      <xdr:colOff>1590676</xdr:colOff>
      <xdr:row>1</xdr:row>
      <xdr:rowOff>11409</xdr:rowOff>
    </xdr:to>
    <xdr:pic>
      <xdr:nvPicPr>
        <xdr:cNvPr id="7" name="Afbeelding 8" descr="logo-cover.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229350" y="587863"/>
          <a:ext cx="2447926" cy="541041"/>
        </a:xfrm>
        <a:prstGeom prst="rect">
          <a:avLst/>
        </a:prstGeom>
      </xdr:spPr>
    </xdr:pic>
    <xdr:clientData/>
  </xdr:twoCellAnchor>
  <xdr:twoCellAnchor editAs="oneCell">
    <xdr:from>
      <xdr:col>1</xdr:col>
      <xdr:colOff>104776</xdr:colOff>
      <xdr:row>0</xdr:row>
      <xdr:rowOff>863600</xdr:rowOff>
    </xdr:from>
    <xdr:to>
      <xdr:col>3</xdr:col>
      <xdr:colOff>1284491</xdr:colOff>
      <xdr:row>1</xdr:row>
      <xdr:rowOff>781049</xdr:rowOff>
    </xdr:to>
    <xdr:pic>
      <xdr:nvPicPr>
        <xdr:cNvPr id="5" name="Afbeelding 4">
          <a:extLst>
            <a:ext uri="{FF2B5EF4-FFF2-40B4-BE49-F238E27FC236}">
              <a16:creationId xmlns:a16="http://schemas.microsoft.com/office/drawing/2014/main" id="{923D7BDE-8394-4D53-A59B-E794D5B9DB46}"/>
            </a:ext>
          </a:extLst>
        </xdr:cNvPr>
        <xdr:cNvPicPr>
          <a:picLocks noChangeAspect="1"/>
        </xdr:cNvPicPr>
      </xdr:nvPicPr>
      <xdr:blipFill>
        <a:blip xmlns:r="http://schemas.openxmlformats.org/officeDocument/2006/relationships" r:embed="rId2"/>
        <a:stretch>
          <a:fillRect/>
        </a:stretch>
      </xdr:blipFill>
      <xdr:spPr>
        <a:xfrm>
          <a:off x="552451" y="863600"/>
          <a:ext cx="3237115" cy="917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8</xdr:col>
      <xdr:colOff>334467</xdr:colOff>
      <xdr:row>76</xdr:row>
      <xdr:rowOff>125898</xdr:rowOff>
    </xdr:to>
    <xdr:pic>
      <xdr:nvPicPr>
        <xdr:cNvPr id="4" name="Afbeelding 3" descr="http://www.co2seminar.nl/assets/uploads/2013/03/Scope-3-emissions.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917" y="10699750"/>
          <a:ext cx="9350408" cy="600282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503464</xdr:colOff>
      <xdr:row>1</xdr:row>
      <xdr:rowOff>326571</xdr:rowOff>
    </xdr:from>
    <xdr:to>
      <xdr:col>2</xdr:col>
      <xdr:colOff>38100</xdr:colOff>
      <xdr:row>3</xdr:row>
      <xdr:rowOff>92502</xdr:rowOff>
    </xdr:to>
    <xdr:pic>
      <xdr:nvPicPr>
        <xdr:cNvPr id="3" name="Afbeelding 2">
          <a:extLst>
            <a:ext uri="{FF2B5EF4-FFF2-40B4-BE49-F238E27FC236}">
              <a16:creationId xmlns:a16="http://schemas.microsoft.com/office/drawing/2014/main" id="{1F90370B-92EB-4D85-ADF2-0AC577569949}"/>
            </a:ext>
          </a:extLst>
        </xdr:cNvPr>
        <xdr:cNvPicPr>
          <a:picLocks noChangeAspect="1"/>
        </xdr:cNvPicPr>
      </xdr:nvPicPr>
      <xdr:blipFill>
        <a:blip xmlns:r="http://schemas.openxmlformats.org/officeDocument/2006/relationships" r:embed="rId2"/>
        <a:stretch>
          <a:fillRect/>
        </a:stretch>
      </xdr:blipFill>
      <xdr:spPr>
        <a:xfrm>
          <a:off x="503464" y="503464"/>
          <a:ext cx="704850" cy="772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231321</xdr:colOff>
      <xdr:row>0</xdr:row>
      <xdr:rowOff>285750</xdr:rowOff>
    </xdr:from>
    <xdr:to>
      <xdr:col>1</xdr:col>
      <xdr:colOff>936171</xdr:colOff>
      <xdr:row>2</xdr:row>
      <xdr:rowOff>48505</xdr:rowOff>
    </xdr:to>
    <xdr:pic>
      <xdr:nvPicPr>
        <xdr:cNvPr id="2" name="Afbeelding 1">
          <a:extLst>
            <a:ext uri="{FF2B5EF4-FFF2-40B4-BE49-F238E27FC236}">
              <a16:creationId xmlns:a16="http://schemas.microsoft.com/office/drawing/2014/main" id="{0DD7EF6A-0167-2141-AC2E-6EBF7FC8E4FF}"/>
            </a:ext>
          </a:extLst>
        </xdr:cNvPr>
        <xdr:cNvPicPr>
          <a:picLocks noChangeAspect="1"/>
        </xdr:cNvPicPr>
      </xdr:nvPicPr>
      <xdr:blipFill>
        <a:blip xmlns:r="http://schemas.openxmlformats.org/officeDocument/2006/relationships" r:embed="rId1"/>
        <a:stretch>
          <a:fillRect/>
        </a:stretch>
      </xdr:blipFill>
      <xdr:spPr>
        <a:xfrm>
          <a:off x="904421" y="285750"/>
          <a:ext cx="704850" cy="778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435428</xdr:colOff>
      <xdr:row>0</xdr:row>
      <xdr:rowOff>353786</xdr:rowOff>
    </xdr:from>
    <xdr:to>
      <xdr:col>1</xdr:col>
      <xdr:colOff>514349</xdr:colOff>
      <xdr:row>2</xdr:row>
      <xdr:rowOff>119716</xdr:rowOff>
    </xdr:to>
    <xdr:pic>
      <xdr:nvPicPr>
        <xdr:cNvPr id="2" name="Afbeelding 1">
          <a:extLst>
            <a:ext uri="{FF2B5EF4-FFF2-40B4-BE49-F238E27FC236}">
              <a16:creationId xmlns:a16="http://schemas.microsoft.com/office/drawing/2014/main" id="{2AB371DD-28BB-45F3-9ABC-7EA4E005D0BA}"/>
            </a:ext>
          </a:extLst>
        </xdr:cNvPr>
        <xdr:cNvPicPr>
          <a:picLocks noChangeAspect="1"/>
        </xdr:cNvPicPr>
      </xdr:nvPicPr>
      <xdr:blipFill>
        <a:blip xmlns:r="http://schemas.openxmlformats.org/officeDocument/2006/relationships" r:embed="rId1"/>
        <a:stretch>
          <a:fillRect/>
        </a:stretch>
      </xdr:blipFill>
      <xdr:spPr>
        <a:xfrm>
          <a:off x="435428" y="353786"/>
          <a:ext cx="704850" cy="7728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408215</xdr:colOff>
      <xdr:row>0</xdr:row>
      <xdr:rowOff>353785</xdr:rowOff>
    </xdr:from>
    <xdr:to>
      <xdr:col>2</xdr:col>
      <xdr:colOff>1361</xdr:colOff>
      <xdr:row>2</xdr:row>
      <xdr:rowOff>122890</xdr:rowOff>
    </xdr:to>
    <xdr:pic>
      <xdr:nvPicPr>
        <xdr:cNvPr id="2" name="Afbeelding 1">
          <a:extLst>
            <a:ext uri="{FF2B5EF4-FFF2-40B4-BE49-F238E27FC236}">
              <a16:creationId xmlns:a16="http://schemas.microsoft.com/office/drawing/2014/main" id="{A7F5A4AB-B9A8-452E-A842-3E3285B0753F}"/>
            </a:ext>
          </a:extLst>
        </xdr:cNvPr>
        <xdr:cNvPicPr>
          <a:picLocks noChangeAspect="1"/>
        </xdr:cNvPicPr>
      </xdr:nvPicPr>
      <xdr:blipFill>
        <a:blip xmlns:r="http://schemas.openxmlformats.org/officeDocument/2006/relationships" r:embed="rId1"/>
        <a:stretch>
          <a:fillRect/>
        </a:stretch>
      </xdr:blipFill>
      <xdr:spPr>
        <a:xfrm>
          <a:off x="408215" y="353785"/>
          <a:ext cx="704850" cy="7760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67614</xdr:colOff>
      <xdr:row>1</xdr:row>
      <xdr:rowOff>163584</xdr:rowOff>
    </xdr:from>
    <xdr:to>
      <xdr:col>1</xdr:col>
      <xdr:colOff>769615</xdr:colOff>
      <xdr:row>3</xdr:row>
      <xdr:rowOff>156888</xdr:rowOff>
    </xdr:to>
    <xdr:pic>
      <xdr:nvPicPr>
        <xdr:cNvPr id="2" name="Afbeelding 1">
          <a:extLst>
            <a:ext uri="{FF2B5EF4-FFF2-40B4-BE49-F238E27FC236}">
              <a16:creationId xmlns:a16="http://schemas.microsoft.com/office/drawing/2014/main" id="{18E05FAC-0F7D-47C1-95F1-8BF666199DA2}"/>
            </a:ext>
          </a:extLst>
        </xdr:cNvPr>
        <xdr:cNvPicPr>
          <a:picLocks noChangeAspect="1"/>
        </xdr:cNvPicPr>
      </xdr:nvPicPr>
      <xdr:blipFill>
        <a:blip xmlns:r="http://schemas.openxmlformats.org/officeDocument/2006/relationships" r:embed="rId1"/>
        <a:stretch>
          <a:fillRect/>
        </a:stretch>
      </xdr:blipFill>
      <xdr:spPr>
        <a:xfrm>
          <a:off x="681089" y="486465"/>
          <a:ext cx="702001" cy="752076"/>
        </a:xfrm>
        <a:prstGeom prst="rect">
          <a:avLst/>
        </a:prstGeom>
      </xdr:spPr>
    </xdr:pic>
    <xdr:clientData/>
  </xdr:twoCellAnchor>
  <xdr:twoCellAnchor editAs="oneCell">
    <xdr:from>
      <xdr:col>13</xdr:col>
      <xdr:colOff>15302</xdr:colOff>
      <xdr:row>28</xdr:row>
      <xdr:rowOff>153012</xdr:rowOff>
    </xdr:from>
    <xdr:to>
      <xdr:col>17</xdr:col>
      <xdr:colOff>775313</xdr:colOff>
      <xdr:row>39</xdr:row>
      <xdr:rowOff>60439</xdr:rowOff>
    </xdr:to>
    <xdr:pic>
      <xdr:nvPicPr>
        <xdr:cNvPr id="3" name="Afbeelding 2">
          <a:extLst>
            <a:ext uri="{FF2B5EF4-FFF2-40B4-BE49-F238E27FC236}">
              <a16:creationId xmlns:a16="http://schemas.microsoft.com/office/drawing/2014/main" id="{D5CC2810-8BC6-004F-B8BF-27C38EEB6D91}"/>
            </a:ext>
          </a:extLst>
        </xdr:cNvPr>
        <xdr:cNvPicPr>
          <a:picLocks noChangeAspect="1"/>
        </xdr:cNvPicPr>
      </xdr:nvPicPr>
      <xdr:blipFill>
        <a:blip xmlns:r="http://schemas.openxmlformats.org/officeDocument/2006/relationships" r:embed="rId2"/>
        <a:stretch>
          <a:fillRect/>
        </a:stretch>
      </xdr:blipFill>
      <xdr:spPr>
        <a:xfrm>
          <a:off x="16372290" y="6380602"/>
          <a:ext cx="4432300" cy="2095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clusiefgroep.sharepoint.com/Mijn%20Drive/De%20Duurzame%20Adviseurs/3.%20Informatie%20adviseurs/2.%20CO2/2.%20Conversiefactoren/Inkoop%20goederen%20&amp;%20diensten%20algemeen/Indexering%20conversiefacto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Inkoopcategorieën"/>
    </sheetNames>
    <sheetDataSet>
      <sheetData sheetId="0">
        <row r="12">
          <cell r="E12">
            <v>1.119588336476208</v>
          </cell>
        </row>
      </sheetData>
      <sheetData sheetId="1"/>
    </sheetDataSet>
  </externalBook>
</externalLink>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selection activeCell="D15" sqref="D15"/>
    </sheetView>
  </sheetViews>
  <sheetFormatPr defaultColWidth="8.85546875" defaultRowHeight="14.25" x14ac:dyDescent="0.2"/>
  <cols>
    <col min="1" max="2" width="6.42578125" style="14" customWidth="1"/>
    <col min="3" max="3" width="23" style="15" customWidth="1"/>
    <col min="4" max="4" width="118.140625" style="15" customWidth="1"/>
    <col min="5" max="5" width="6.42578125" style="15" customWidth="1"/>
    <col min="6" max="16384" width="8.85546875" style="16"/>
  </cols>
  <sheetData>
    <row r="1" spans="1:5" ht="78.75" customHeight="1" x14ac:dyDescent="0.2"/>
    <row r="2" spans="1:5" ht="78.75" customHeight="1" x14ac:dyDescent="0.2">
      <c r="C2" s="328"/>
      <c r="D2" s="328"/>
      <c r="E2" s="17"/>
    </row>
    <row r="3" spans="1:5" ht="24" customHeight="1" x14ac:dyDescent="0.3">
      <c r="B3" s="18"/>
      <c r="C3" s="329" t="s">
        <v>412</v>
      </c>
      <c r="D3" s="329"/>
      <c r="E3" s="19"/>
    </row>
    <row r="4" spans="1:5" ht="15" thickBot="1" x14ac:dyDescent="0.25">
      <c r="B4" s="18"/>
      <c r="C4" s="208" t="s">
        <v>413</v>
      </c>
      <c r="D4" s="21"/>
      <c r="E4" s="19"/>
    </row>
    <row r="5" spans="1:5" ht="15.75" thickTop="1" thickBot="1" x14ac:dyDescent="0.25">
      <c r="A5" s="16"/>
      <c r="B5" s="18"/>
      <c r="C5" s="209" t="s">
        <v>42</v>
      </c>
      <c r="D5" s="210" t="s">
        <v>1351</v>
      </c>
      <c r="E5" s="18"/>
    </row>
    <row r="6" spans="1:5" ht="15" thickBot="1" x14ac:dyDescent="0.25">
      <c r="A6" s="16"/>
      <c r="B6" s="18"/>
      <c r="C6" s="211" t="s">
        <v>414</v>
      </c>
      <c r="D6" s="241">
        <v>45017</v>
      </c>
      <c r="E6" s="18"/>
    </row>
    <row r="7" spans="1:5" ht="15" thickTop="1" x14ac:dyDescent="0.2">
      <c r="A7" s="16"/>
      <c r="B7" s="18"/>
      <c r="C7" s="20"/>
      <c r="D7" s="20"/>
      <c r="E7" s="18"/>
    </row>
    <row r="8" spans="1:5" x14ac:dyDescent="0.2">
      <c r="A8" s="16"/>
      <c r="B8" s="18"/>
      <c r="C8" s="20"/>
      <c r="D8" s="20"/>
      <c r="E8" s="18"/>
    </row>
    <row r="9" spans="1:5" x14ac:dyDescent="0.2">
      <c r="A9" s="16"/>
      <c r="B9" s="18"/>
      <c r="C9" s="20"/>
      <c r="D9" s="20"/>
      <c r="E9" s="18"/>
    </row>
    <row r="10" spans="1:5" x14ac:dyDescent="0.2">
      <c r="A10" s="16"/>
      <c r="B10" s="18"/>
      <c r="C10" s="20"/>
      <c r="D10" s="20"/>
      <c r="E10" s="18"/>
    </row>
    <row r="11" spans="1:5" x14ac:dyDescent="0.2">
      <c r="C11" s="2"/>
      <c r="D11" s="2"/>
    </row>
    <row r="12" spans="1:5" x14ac:dyDescent="0.2">
      <c r="C12" s="2"/>
      <c r="D12" s="2"/>
    </row>
    <row r="13" spans="1:5" x14ac:dyDescent="0.2">
      <c r="C13" s="2"/>
      <c r="D13" s="2"/>
    </row>
    <row r="14" spans="1:5" x14ac:dyDescent="0.2">
      <c r="A14" s="16"/>
      <c r="B14" s="16"/>
      <c r="C14" s="15" t="s">
        <v>43</v>
      </c>
      <c r="D14" s="16"/>
      <c r="E14" s="16"/>
    </row>
  </sheetData>
  <mergeCells count="2">
    <mergeCell ref="C2:D2"/>
    <mergeCell ref="C3:D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50"/>
  <sheetViews>
    <sheetView zoomScale="75" zoomScaleNormal="75" zoomScalePageLayoutView="90" workbookViewId="0">
      <selection activeCell="J26" sqref="J26"/>
    </sheetView>
  </sheetViews>
  <sheetFormatPr defaultColWidth="8.85546875" defaultRowHeight="12.75" x14ac:dyDescent="0.2"/>
  <cols>
    <col min="1" max="1" width="7.42578125" style="249" customWidth="1"/>
    <col min="2" max="2" width="38.42578125" style="249" customWidth="1"/>
    <col min="3" max="3" width="47.28515625" style="249" customWidth="1"/>
    <col min="4" max="4" width="33.140625" style="249" customWidth="1"/>
    <col min="5" max="5" width="28.42578125" style="249" customWidth="1"/>
    <col min="6" max="6" width="28.140625" style="249" customWidth="1"/>
    <col min="7" max="7" width="24.85546875" style="249" customWidth="1"/>
    <col min="8" max="8" width="13.140625" style="249" customWidth="1"/>
    <col min="9" max="9" width="8.85546875" style="249"/>
    <col min="10" max="10" width="11.42578125" style="249" customWidth="1"/>
    <col min="11" max="11" width="11.28515625" style="249" customWidth="1"/>
    <col min="12" max="12" width="11.140625" style="249" customWidth="1"/>
    <col min="13" max="13" width="10" style="249" customWidth="1"/>
    <col min="14" max="14" width="9.7109375" style="249" customWidth="1"/>
    <col min="15" max="16384" width="8.85546875" style="249"/>
  </cols>
  <sheetData>
    <row r="1" spans="2:8" ht="39.950000000000003" customHeight="1" x14ac:dyDescent="0.2"/>
    <row r="2" spans="2:8" ht="39.950000000000003" customHeight="1" x14ac:dyDescent="0.2">
      <c r="B2" s="335" t="s">
        <v>1362</v>
      </c>
      <c r="C2" s="335"/>
      <c r="D2" s="25"/>
      <c r="E2" s="25"/>
      <c r="F2" s="3"/>
      <c r="G2" s="3"/>
      <c r="H2" s="3"/>
    </row>
    <row r="3" spans="2:8" ht="15" customHeight="1" x14ac:dyDescent="0.2">
      <c r="B3" s="4"/>
      <c r="C3" s="4"/>
      <c r="D3" s="4"/>
      <c r="E3" s="4"/>
      <c r="F3" s="3"/>
      <c r="G3" s="3"/>
      <c r="H3" s="3"/>
    </row>
    <row r="4" spans="2:8" s="1" customFormat="1" x14ac:dyDescent="0.2">
      <c r="B4" s="5" t="s">
        <v>1363</v>
      </c>
    </row>
    <row r="5" spans="2:8" s="1" customFormat="1" ht="15" customHeight="1" x14ac:dyDescent="0.2">
      <c r="B5" s="336" t="s">
        <v>1390</v>
      </c>
      <c r="C5" s="336"/>
      <c r="D5" s="336"/>
      <c r="E5" s="336"/>
      <c r="F5" s="336"/>
      <c r="G5" s="336"/>
      <c r="H5" s="6"/>
    </row>
    <row r="6" spans="2:8" s="1" customFormat="1" x14ac:dyDescent="0.2">
      <c r="B6" s="336"/>
      <c r="C6" s="336"/>
      <c r="D6" s="336"/>
      <c r="E6" s="336"/>
      <c r="F6" s="336"/>
      <c r="G6" s="336"/>
      <c r="H6" s="6"/>
    </row>
    <row r="7" spans="2:8" s="1" customFormat="1" x14ac:dyDescent="0.2">
      <c r="B7" s="336"/>
      <c r="C7" s="336"/>
      <c r="D7" s="336"/>
      <c r="E7" s="336"/>
      <c r="F7" s="336"/>
      <c r="G7" s="336"/>
      <c r="H7" s="6"/>
    </row>
    <row r="8" spans="2:8" x14ac:dyDescent="0.2">
      <c r="B8" s="336"/>
      <c r="C8" s="336"/>
      <c r="D8" s="336"/>
      <c r="E8" s="336"/>
      <c r="F8" s="336"/>
      <c r="G8" s="336"/>
      <c r="H8" s="250"/>
    </row>
    <row r="9" spans="2:8" ht="13.5" thickBot="1" x14ac:dyDescent="0.25">
      <c r="B9" s="251"/>
      <c r="C9" s="251"/>
      <c r="D9" s="251"/>
      <c r="E9" s="251"/>
      <c r="F9" s="251"/>
      <c r="G9" s="220"/>
      <c r="H9" s="251"/>
    </row>
    <row r="10" spans="2:8" ht="25.5" x14ac:dyDescent="0.2">
      <c r="B10" s="252" t="s">
        <v>1364</v>
      </c>
      <c r="C10" s="253" t="s">
        <v>1365</v>
      </c>
      <c r="D10" s="254" t="s">
        <v>1366</v>
      </c>
      <c r="E10" s="255" t="s">
        <v>1367</v>
      </c>
      <c r="F10" s="256" t="s">
        <v>1368</v>
      </c>
      <c r="G10" s="220"/>
      <c r="H10" s="251"/>
    </row>
    <row r="11" spans="2:8" x14ac:dyDescent="0.2">
      <c r="B11" s="257" t="s">
        <v>1369</v>
      </c>
      <c r="C11" s="257" t="s">
        <v>50</v>
      </c>
      <c r="D11" s="258"/>
      <c r="E11" s="259" t="s">
        <v>53</v>
      </c>
      <c r="F11" s="260"/>
      <c r="G11" s="220"/>
      <c r="H11" s="251"/>
    </row>
    <row r="12" spans="2:8" x14ac:dyDescent="0.2">
      <c r="B12" s="261"/>
      <c r="C12" s="257" t="s">
        <v>51</v>
      </c>
      <c r="D12" s="258"/>
      <c r="E12" s="259" t="s">
        <v>54</v>
      </c>
      <c r="F12" s="260"/>
      <c r="G12" s="220"/>
      <c r="H12" s="251"/>
    </row>
    <row r="13" spans="2:8" ht="13.5" thickBot="1" x14ac:dyDescent="0.25">
      <c r="B13" s="261"/>
      <c r="C13" s="257" t="s">
        <v>52</v>
      </c>
      <c r="D13" s="258"/>
      <c r="E13" s="259"/>
      <c r="F13" s="260"/>
      <c r="G13" s="220"/>
      <c r="H13" s="251"/>
    </row>
    <row r="14" spans="2:8" x14ac:dyDescent="0.2">
      <c r="B14" s="262" t="s">
        <v>1370</v>
      </c>
      <c r="C14" s="263">
        <f t="shared" ref="C14:C20" si="0">$C$21*F14</f>
        <v>0.18000000000000002</v>
      </c>
      <c r="D14" s="264">
        <f t="shared" ref="D14:D20" si="1">$D$21*F14</f>
        <v>1.0000000000000002E-2</v>
      </c>
      <c r="E14" s="265">
        <f t="shared" ref="E14:E20" si="2">$E$21*F14</f>
        <v>1.0000000000000002E-2</v>
      </c>
      <c r="F14" s="266">
        <v>0.2</v>
      </c>
      <c r="G14" s="220"/>
      <c r="H14" s="251"/>
    </row>
    <row r="15" spans="2:8" x14ac:dyDescent="0.2">
      <c r="B15" s="267" t="s">
        <v>1357</v>
      </c>
      <c r="C15" s="268">
        <f t="shared" si="0"/>
        <v>0.18000000000000002</v>
      </c>
      <c r="D15" s="269">
        <f t="shared" si="1"/>
        <v>1.0000000000000002E-2</v>
      </c>
      <c r="E15" s="270">
        <f t="shared" si="2"/>
        <v>1.0000000000000002E-2</v>
      </c>
      <c r="F15" s="271">
        <v>0.2</v>
      </c>
      <c r="G15" s="220"/>
      <c r="H15" s="251"/>
    </row>
    <row r="16" spans="2:8" x14ac:dyDescent="0.2">
      <c r="B16" s="267" t="s">
        <v>1371</v>
      </c>
      <c r="C16" s="268">
        <f t="shared" si="0"/>
        <v>9.0000000000000011E-2</v>
      </c>
      <c r="D16" s="269">
        <f t="shared" si="1"/>
        <v>5.000000000000001E-3</v>
      </c>
      <c r="E16" s="270">
        <f t="shared" si="2"/>
        <v>5.000000000000001E-3</v>
      </c>
      <c r="F16" s="271">
        <v>0.1</v>
      </c>
      <c r="G16" s="220"/>
      <c r="H16" s="251"/>
    </row>
    <row r="17" spans="2:8" x14ac:dyDescent="0.2">
      <c r="B17" s="267" t="s">
        <v>1372</v>
      </c>
      <c r="C17" s="268">
        <f t="shared" si="0"/>
        <v>4.5000000000000005E-2</v>
      </c>
      <c r="D17" s="269">
        <f t="shared" si="1"/>
        <v>2.5000000000000005E-3</v>
      </c>
      <c r="E17" s="270">
        <f t="shared" si="2"/>
        <v>2.5000000000000005E-3</v>
      </c>
      <c r="F17" s="271">
        <v>0.05</v>
      </c>
      <c r="G17" s="220"/>
      <c r="H17" s="251"/>
    </row>
    <row r="18" spans="2:8" x14ac:dyDescent="0.2">
      <c r="B18" s="267" t="s">
        <v>1373</v>
      </c>
      <c r="C18" s="268">
        <f t="shared" si="0"/>
        <v>0.18000000000000002</v>
      </c>
      <c r="D18" s="269">
        <f t="shared" si="1"/>
        <v>1.0000000000000002E-2</v>
      </c>
      <c r="E18" s="270">
        <f t="shared" si="2"/>
        <v>1.0000000000000002E-2</v>
      </c>
      <c r="F18" s="271">
        <v>0.2</v>
      </c>
      <c r="G18" s="220"/>
      <c r="H18" s="251"/>
    </row>
    <row r="19" spans="2:8" x14ac:dyDescent="0.2">
      <c r="B19" s="267" t="s">
        <v>1374</v>
      </c>
      <c r="C19" s="268">
        <f t="shared" si="0"/>
        <v>0.13500000000000001</v>
      </c>
      <c r="D19" s="269">
        <f t="shared" si="1"/>
        <v>7.4999999999999997E-3</v>
      </c>
      <c r="E19" s="270">
        <f t="shared" si="2"/>
        <v>7.4999999999999997E-3</v>
      </c>
      <c r="F19" s="271">
        <v>0.15</v>
      </c>
      <c r="G19" s="220"/>
      <c r="H19" s="251"/>
    </row>
    <row r="20" spans="2:8" ht="13.5" thickBot="1" x14ac:dyDescent="0.25">
      <c r="B20" s="272" t="s">
        <v>1356</v>
      </c>
      <c r="C20" s="273">
        <f t="shared" si="0"/>
        <v>9.0000000000000011E-2</v>
      </c>
      <c r="D20" s="274">
        <f t="shared" si="1"/>
        <v>5.000000000000001E-3</v>
      </c>
      <c r="E20" s="275">
        <f t="shared" si="2"/>
        <v>5.000000000000001E-3</v>
      </c>
      <c r="F20" s="276">
        <v>0.1</v>
      </c>
      <c r="G20" s="220"/>
      <c r="H20" s="251"/>
    </row>
    <row r="21" spans="2:8" ht="13.5" thickBot="1" x14ac:dyDescent="0.25">
      <c r="B21" s="277"/>
      <c r="C21" s="278">
        <v>0.9</v>
      </c>
      <c r="D21" s="278">
        <v>0.05</v>
      </c>
      <c r="E21" s="279">
        <v>0.05</v>
      </c>
      <c r="F21" s="280">
        <f>SUM(F14:F20)</f>
        <v>1</v>
      </c>
      <c r="G21" s="220"/>
      <c r="H21" s="251"/>
    </row>
    <row r="22" spans="2:8" x14ac:dyDescent="0.2">
      <c r="B22" s="7"/>
      <c r="C22" s="251"/>
      <c r="D22" s="251"/>
      <c r="E22" s="251"/>
      <c r="F22" s="251"/>
      <c r="G22" s="251"/>
      <c r="H22" s="251"/>
    </row>
    <row r="23" spans="2:8" x14ac:dyDescent="0.2">
      <c r="B23" s="251"/>
      <c r="C23" s="251"/>
      <c r="D23" s="251"/>
      <c r="E23" s="251"/>
      <c r="F23" s="251"/>
      <c r="G23" s="251"/>
      <c r="H23" s="251"/>
    </row>
    <row r="24" spans="2:8" s="1" customFormat="1" x14ac:dyDescent="0.2">
      <c r="B24" s="337" t="s">
        <v>1375</v>
      </c>
      <c r="C24" s="337"/>
      <c r="D24" s="337"/>
      <c r="E24" s="337"/>
      <c r="F24" s="337"/>
      <c r="G24" s="337"/>
      <c r="H24" s="337"/>
    </row>
    <row r="25" spans="2:8" s="1" customFormat="1" x14ac:dyDescent="0.2">
      <c r="B25" s="336" t="s">
        <v>1376</v>
      </c>
      <c r="C25" s="336"/>
      <c r="D25" s="336"/>
      <c r="E25" s="336"/>
      <c r="F25" s="336"/>
      <c r="G25" s="336"/>
      <c r="H25" s="336"/>
    </row>
    <row r="26" spans="2:8" s="1" customFormat="1" x14ac:dyDescent="0.2">
      <c r="B26" s="336"/>
      <c r="C26" s="336"/>
      <c r="D26" s="336"/>
      <c r="E26" s="336"/>
      <c r="F26" s="336"/>
      <c r="G26" s="336"/>
      <c r="H26" s="336"/>
    </row>
    <row r="27" spans="2:8" s="1" customFormat="1" x14ac:dyDescent="0.2">
      <c r="B27" s="8"/>
      <c r="C27" s="281">
        <f>SMALL(H$39:H$49,1)</f>
        <v>1</v>
      </c>
      <c r="D27" s="250" t="str">
        <f>INDEX(B$39:B$49, MATCH(C27,H$39:H$49,0))</f>
        <v>Groenvoorziening</v>
      </c>
      <c r="E27" s="9"/>
      <c r="F27" s="8"/>
      <c r="G27" s="8"/>
      <c r="H27" s="8"/>
    </row>
    <row r="28" spans="2:8" s="1" customFormat="1" x14ac:dyDescent="0.2">
      <c r="B28" s="8"/>
      <c r="C28" s="281">
        <f>SMALL(H$39:H$49,2)</f>
        <v>2</v>
      </c>
      <c r="D28" s="250" t="str">
        <f>INDEX(B$39:B$49, MATCH(C28,H$39:H$49,0))</f>
        <v>Schoonmaak</v>
      </c>
      <c r="E28" s="9"/>
      <c r="F28" s="8"/>
      <c r="G28" s="8"/>
      <c r="H28" s="8"/>
    </row>
    <row r="29" spans="2:8" s="1" customFormat="1" x14ac:dyDescent="0.2">
      <c r="B29" s="8"/>
      <c r="C29" s="281">
        <f>SMALL(H$39:H$49,3)</f>
        <v>3</v>
      </c>
      <c r="D29" s="250" t="str">
        <f>INDEX(B$39:B$49, MATCH(C29,H$39:H$49,0))</f>
        <v>Re-integratie</v>
      </c>
      <c r="E29" s="9"/>
      <c r="F29" s="8"/>
      <c r="G29" s="8"/>
      <c r="H29" s="8"/>
    </row>
    <row r="30" spans="2:8" s="1" customFormat="1" x14ac:dyDescent="0.2">
      <c r="B30" s="8"/>
      <c r="C30" s="281"/>
      <c r="D30" s="250"/>
      <c r="E30" s="9"/>
      <c r="F30" s="8"/>
      <c r="G30" s="8"/>
      <c r="H30" s="8"/>
    </row>
    <row r="31" spans="2:8" s="1" customFormat="1" x14ac:dyDescent="0.2">
      <c r="B31" s="8"/>
      <c r="C31" s="281"/>
      <c r="D31" s="250"/>
      <c r="E31" s="9"/>
      <c r="F31" s="8"/>
      <c r="G31" s="8"/>
      <c r="H31" s="8"/>
    </row>
    <row r="32" spans="2:8" ht="13.5" thickBot="1" x14ac:dyDescent="0.25">
      <c r="B32" s="251"/>
      <c r="C32" s="251"/>
      <c r="D32" s="251"/>
      <c r="E32" s="251"/>
      <c r="F32" s="251"/>
      <c r="G32" s="251"/>
      <c r="H32" s="251"/>
    </row>
    <row r="33" spans="2:16" ht="15" customHeight="1" x14ac:dyDescent="0.2">
      <c r="B33" s="338" t="s">
        <v>1363</v>
      </c>
      <c r="C33" s="340" t="s">
        <v>1377</v>
      </c>
      <c r="D33" s="338" t="s">
        <v>1378</v>
      </c>
      <c r="E33" s="342"/>
      <c r="F33" s="340" t="s">
        <v>1379</v>
      </c>
      <c r="G33" s="282"/>
      <c r="H33" s="340" t="s">
        <v>14</v>
      </c>
      <c r="J33" s="1" t="s">
        <v>1380</v>
      </c>
      <c r="K33" s="1"/>
      <c r="L33" s="1"/>
      <c r="M33" s="1"/>
      <c r="N33" s="1"/>
    </row>
    <row r="34" spans="2:16" ht="15" customHeight="1" x14ac:dyDescent="0.2">
      <c r="B34" s="339"/>
      <c r="C34" s="341"/>
      <c r="D34" s="339"/>
      <c r="E34" s="343"/>
      <c r="F34" s="341"/>
      <c r="G34" s="283" t="s">
        <v>47</v>
      </c>
      <c r="H34" s="341"/>
      <c r="J34" s="344" t="s">
        <v>49</v>
      </c>
      <c r="K34" s="344"/>
      <c r="L34" s="344"/>
      <c r="M34" s="344"/>
      <c r="N34" s="344"/>
    </row>
    <row r="35" spans="2:16" ht="15" customHeight="1" x14ac:dyDescent="0.2">
      <c r="B35" s="339"/>
      <c r="C35" s="341"/>
      <c r="D35" s="339"/>
      <c r="E35" s="343"/>
      <c r="F35" s="341"/>
      <c r="G35" s="345" t="s">
        <v>1381</v>
      </c>
      <c r="H35" s="341"/>
      <c r="J35" s="344"/>
      <c r="K35" s="344"/>
      <c r="L35" s="344"/>
      <c r="M35" s="344"/>
      <c r="N35" s="344"/>
    </row>
    <row r="36" spans="2:16" ht="15" customHeight="1" x14ac:dyDescent="0.2">
      <c r="B36" s="339"/>
      <c r="C36" s="284"/>
      <c r="D36" s="284" t="s">
        <v>33</v>
      </c>
      <c r="E36" s="285" t="s">
        <v>32</v>
      </c>
      <c r="F36" s="284"/>
      <c r="G36" s="345"/>
      <c r="H36" s="341"/>
      <c r="J36" s="344"/>
      <c r="K36" s="344"/>
      <c r="L36" s="344"/>
      <c r="M36" s="344"/>
      <c r="N36" s="344"/>
    </row>
    <row r="37" spans="2:16" ht="51" x14ac:dyDescent="0.2">
      <c r="B37" s="286"/>
      <c r="C37" s="287" t="s">
        <v>1382</v>
      </c>
      <c r="D37" s="287" t="s">
        <v>1383</v>
      </c>
      <c r="E37" s="288" t="s">
        <v>1384</v>
      </c>
      <c r="F37" s="287" t="s">
        <v>1385</v>
      </c>
      <c r="G37" s="287"/>
      <c r="H37" s="341"/>
      <c r="J37" s="344"/>
      <c r="K37" s="344"/>
      <c r="L37" s="344"/>
      <c r="M37" s="344"/>
      <c r="N37" s="344"/>
    </row>
    <row r="38" spans="2:16" ht="15" customHeight="1" thickBot="1" x14ac:dyDescent="0.25">
      <c r="B38" s="261"/>
      <c r="C38" s="260"/>
      <c r="D38" s="289" t="s">
        <v>15</v>
      </c>
      <c r="E38" s="290" t="s">
        <v>15</v>
      </c>
      <c r="F38" s="260" t="s">
        <v>16</v>
      </c>
      <c r="G38" s="260"/>
      <c r="H38" s="341"/>
      <c r="J38" s="249" t="s">
        <v>33</v>
      </c>
      <c r="K38" s="249" t="s">
        <v>32</v>
      </c>
      <c r="L38" s="249" t="s">
        <v>48</v>
      </c>
      <c r="M38" s="249" t="s">
        <v>47</v>
      </c>
      <c r="N38" s="249" t="s">
        <v>58</v>
      </c>
      <c r="O38" s="249" t="s">
        <v>0</v>
      </c>
      <c r="P38" s="249" t="s">
        <v>14</v>
      </c>
    </row>
    <row r="39" spans="2:16" ht="14.1" customHeight="1" x14ac:dyDescent="0.2">
      <c r="B39" s="346" t="s">
        <v>1386</v>
      </c>
      <c r="C39" s="291" t="s">
        <v>17</v>
      </c>
      <c r="D39" s="292" t="s">
        <v>1387</v>
      </c>
      <c r="E39" s="293" t="s">
        <v>1387</v>
      </c>
      <c r="F39" s="294" t="s">
        <v>1388</v>
      </c>
      <c r="G39" s="348">
        <v>0.15</v>
      </c>
      <c r="H39" s="350">
        <v>3</v>
      </c>
      <c r="J39" s="249">
        <f t="shared" ref="J39:L49" si="3">IF(D39="g", 1, IF(D39="mg", 2, IF(D39="k", 3, IF(D39="zk", 4))))</f>
        <v>2</v>
      </c>
      <c r="K39" s="249">
        <f t="shared" si="3"/>
        <v>2</v>
      </c>
      <c r="L39" s="249">
        <f t="shared" si="3"/>
        <v>1</v>
      </c>
      <c r="M39" s="295">
        <f>RANK(G39,$G$39:$G$49,0)</f>
        <v>3</v>
      </c>
      <c r="N39" s="296">
        <f t="shared" ref="N39:N47" si="4">J39+K39+L39+M39</f>
        <v>8</v>
      </c>
    </row>
    <row r="40" spans="2:16" ht="15" customHeight="1" x14ac:dyDescent="0.2">
      <c r="B40" s="347"/>
      <c r="C40" s="297" t="s">
        <v>18</v>
      </c>
      <c r="D40" s="298" t="s">
        <v>1389</v>
      </c>
      <c r="E40" s="299" t="s">
        <v>1389</v>
      </c>
      <c r="F40" s="300" t="s">
        <v>1389</v>
      </c>
      <c r="G40" s="349"/>
      <c r="H40" s="351"/>
      <c r="J40" s="301">
        <f t="shared" si="3"/>
        <v>3</v>
      </c>
      <c r="K40" s="301">
        <f t="shared" si="3"/>
        <v>3</v>
      </c>
      <c r="L40" s="301">
        <f t="shared" si="3"/>
        <v>3</v>
      </c>
      <c r="M40" s="302">
        <f t="shared" ref="M40" si="5">M39</f>
        <v>3</v>
      </c>
      <c r="N40" s="303">
        <f t="shared" si="4"/>
        <v>12</v>
      </c>
      <c r="O40" s="303">
        <f>AVERAGE(N39:N40)</f>
        <v>10</v>
      </c>
      <c r="P40" s="301">
        <f>RANK(O40,O$39:O$49,0)</f>
        <v>2</v>
      </c>
    </row>
    <row r="41" spans="2:16" x14ac:dyDescent="0.2">
      <c r="B41" s="330" t="s">
        <v>1357</v>
      </c>
      <c r="C41" s="304" t="s">
        <v>35</v>
      </c>
      <c r="D41" s="305" t="s">
        <v>1389</v>
      </c>
      <c r="E41" s="306" t="s">
        <v>1389</v>
      </c>
      <c r="F41" s="307" t="s">
        <v>1388</v>
      </c>
      <c r="G41" s="331">
        <v>0.2</v>
      </c>
      <c r="H41" s="333">
        <v>2</v>
      </c>
      <c r="J41" s="308">
        <f t="shared" si="3"/>
        <v>3</v>
      </c>
      <c r="K41" s="308">
        <f t="shared" si="3"/>
        <v>3</v>
      </c>
      <c r="L41" s="308">
        <f t="shared" si="3"/>
        <v>1</v>
      </c>
      <c r="M41" s="295">
        <f>RANK(G41,$G$39:$G$49,0)</f>
        <v>1</v>
      </c>
      <c r="N41" s="309">
        <f t="shared" si="4"/>
        <v>8</v>
      </c>
      <c r="O41" s="308"/>
      <c r="P41" s="308"/>
    </row>
    <row r="42" spans="2:16" ht="14.1" customHeight="1" x14ac:dyDescent="0.2">
      <c r="B42" s="330"/>
      <c r="C42" s="310" t="s">
        <v>17</v>
      </c>
      <c r="D42" s="311" t="s">
        <v>1389</v>
      </c>
      <c r="E42" s="299" t="s">
        <v>1387</v>
      </c>
      <c r="F42" s="300" t="s">
        <v>1388</v>
      </c>
      <c r="G42" s="332"/>
      <c r="H42" s="334"/>
      <c r="J42" s="301">
        <f t="shared" si="3"/>
        <v>3</v>
      </c>
      <c r="K42" s="301">
        <f t="shared" si="3"/>
        <v>2</v>
      </c>
      <c r="L42" s="301">
        <f t="shared" si="3"/>
        <v>1</v>
      </c>
      <c r="M42" s="302">
        <f>M41</f>
        <v>1</v>
      </c>
      <c r="N42" s="303">
        <f t="shared" si="4"/>
        <v>7</v>
      </c>
      <c r="O42" s="303">
        <f>AVERAGE(N41:N42)</f>
        <v>7.5</v>
      </c>
      <c r="P42" s="301">
        <f>RANK(O42,O$39:O$49,0)</f>
        <v>4</v>
      </c>
    </row>
    <row r="43" spans="2:16" x14ac:dyDescent="0.2">
      <c r="B43" s="330" t="s">
        <v>1370</v>
      </c>
      <c r="C43" s="304" t="s">
        <v>35</v>
      </c>
      <c r="D43" s="312" t="s">
        <v>1389</v>
      </c>
      <c r="E43" s="313" t="s">
        <v>1389</v>
      </c>
      <c r="F43" s="314" t="s">
        <v>1388</v>
      </c>
      <c r="G43" s="352">
        <v>0.2</v>
      </c>
      <c r="H43" s="333">
        <v>1</v>
      </c>
      <c r="J43" s="308">
        <f t="shared" si="3"/>
        <v>3</v>
      </c>
      <c r="K43" s="308">
        <f t="shared" si="3"/>
        <v>3</v>
      </c>
      <c r="L43" s="308">
        <f t="shared" si="3"/>
        <v>1</v>
      </c>
      <c r="M43" s="295">
        <f>RANK(G43,$G$39:$G$49,0)</f>
        <v>1</v>
      </c>
      <c r="N43" s="309">
        <f t="shared" si="4"/>
        <v>8</v>
      </c>
      <c r="O43" s="308"/>
      <c r="P43" s="308"/>
    </row>
    <row r="44" spans="2:16" ht="14.1" customHeight="1" x14ac:dyDescent="0.2">
      <c r="B44" s="330"/>
      <c r="C44" s="310" t="s">
        <v>37</v>
      </c>
      <c r="D44" s="315" t="s">
        <v>1389</v>
      </c>
      <c r="E44" s="316" t="s">
        <v>1387</v>
      </c>
      <c r="F44" s="317" t="s">
        <v>1388</v>
      </c>
      <c r="G44" s="353"/>
      <c r="H44" s="334"/>
      <c r="J44" s="249">
        <f t="shared" si="3"/>
        <v>3</v>
      </c>
      <c r="K44" s="249">
        <f t="shared" si="3"/>
        <v>2</v>
      </c>
      <c r="L44" s="249">
        <f t="shared" si="3"/>
        <v>1</v>
      </c>
      <c r="M44" s="295">
        <f>M43</f>
        <v>1</v>
      </c>
      <c r="N44" s="296">
        <f t="shared" si="4"/>
        <v>7</v>
      </c>
    </row>
    <row r="45" spans="2:16" ht="14.1" customHeight="1" x14ac:dyDescent="0.2">
      <c r="B45" s="330"/>
      <c r="C45" s="310" t="s">
        <v>17</v>
      </c>
      <c r="D45" s="315" t="s">
        <v>1389</v>
      </c>
      <c r="E45" s="316" t="s">
        <v>1387</v>
      </c>
      <c r="F45" s="317" t="s">
        <v>1388</v>
      </c>
      <c r="G45" s="353"/>
      <c r="H45" s="334"/>
      <c r="J45" s="249">
        <f t="shared" si="3"/>
        <v>3</v>
      </c>
      <c r="K45" s="249">
        <f t="shared" si="3"/>
        <v>2</v>
      </c>
      <c r="L45" s="249">
        <f t="shared" si="3"/>
        <v>1</v>
      </c>
      <c r="M45" s="295">
        <f t="shared" ref="M45:M46" si="6">M44</f>
        <v>1</v>
      </c>
      <c r="N45" s="296">
        <f t="shared" si="4"/>
        <v>7</v>
      </c>
    </row>
    <row r="46" spans="2:16" ht="15" customHeight="1" x14ac:dyDescent="0.2">
      <c r="B46" s="330"/>
      <c r="C46" s="297" t="s">
        <v>18</v>
      </c>
      <c r="D46" s="318" t="s">
        <v>1389</v>
      </c>
      <c r="E46" s="319" t="s">
        <v>1387</v>
      </c>
      <c r="F46" s="320" t="s">
        <v>1389</v>
      </c>
      <c r="G46" s="354"/>
      <c r="H46" s="351"/>
      <c r="J46" s="301">
        <f t="shared" si="3"/>
        <v>3</v>
      </c>
      <c r="K46" s="301">
        <f t="shared" si="3"/>
        <v>2</v>
      </c>
      <c r="L46" s="301">
        <f t="shared" si="3"/>
        <v>3</v>
      </c>
      <c r="M46" s="302">
        <f t="shared" si="6"/>
        <v>1</v>
      </c>
      <c r="N46" s="303">
        <f t="shared" si="4"/>
        <v>9</v>
      </c>
      <c r="O46" s="303">
        <f>AVERAGE(N43:N46)</f>
        <v>7.75</v>
      </c>
      <c r="P46" s="301">
        <f>RANK(O46,O$39:O$49,0)</f>
        <v>3</v>
      </c>
    </row>
    <row r="47" spans="2:16" x14ac:dyDescent="0.2">
      <c r="B47" s="330" t="s">
        <v>1356</v>
      </c>
      <c r="C47" s="304" t="s">
        <v>35</v>
      </c>
      <c r="D47" s="312" t="s">
        <v>1389</v>
      </c>
      <c r="E47" s="313" t="s">
        <v>1389</v>
      </c>
      <c r="F47" s="314" t="s">
        <v>1389</v>
      </c>
      <c r="G47" s="352">
        <v>0.1</v>
      </c>
      <c r="H47" s="333">
        <v>4</v>
      </c>
      <c r="J47" s="308">
        <f t="shared" si="3"/>
        <v>3</v>
      </c>
      <c r="K47" s="308">
        <f t="shared" si="3"/>
        <v>3</v>
      </c>
      <c r="L47" s="308">
        <f t="shared" si="3"/>
        <v>3</v>
      </c>
      <c r="M47" s="295">
        <f>RANK(G47,$G$39:$G$49,0)</f>
        <v>4</v>
      </c>
      <c r="N47" s="308">
        <f t="shared" si="4"/>
        <v>13</v>
      </c>
      <c r="O47" s="308"/>
      <c r="P47" s="308"/>
    </row>
    <row r="48" spans="2:16" x14ac:dyDescent="0.2">
      <c r="B48" s="330"/>
      <c r="C48" s="310" t="s">
        <v>8</v>
      </c>
      <c r="D48" s="315" t="s">
        <v>1389</v>
      </c>
      <c r="E48" s="316" t="s">
        <v>1388</v>
      </c>
      <c r="F48" s="317" t="s">
        <v>1389</v>
      </c>
      <c r="G48" s="353"/>
      <c r="H48" s="334"/>
      <c r="J48" s="249">
        <f t="shared" si="3"/>
        <v>3</v>
      </c>
      <c r="K48" s="249">
        <f t="shared" si="3"/>
        <v>1</v>
      </c>
      <c r="L48" s="249">
        <f t="shared" si="3"/>
        <v>3</v>
      </c>
      <c r="M48" s="295">
        <f>M47</f>
        <v>4</v>
      </c>
      <c r="N48" s="296">
        <f>J48+K48+L48+M48</f>
        <v>11</v>
      </c>
    </row>
    <row r="49" spans="2:16" ht="13.5" thickBot="1" x14ac:dyDescent="0.25">
      <c r="B49" s="355"/>
      <c r="C49" s="321" t="s">
        <v>17</v>
      </c>
      <c r="D49" s="322" t="s">
        <v>1389</v>
      </c>
      <c r="E49" s="323" t="s">
        <v>1387</v>
      </c>
      <c r="F49" s="324" t="s">
        <v>1388</v>
      </c>
      <c r="G49" s="356"/>
      <c r="H49" s="357"/>
      <c r="J49" s="301">
        <f t="shared" si="3"/>
        <v>3</v>
      </c>
      <c r="K49" s="301">
        <f t="shared" si="3"/>
        <v>2</v>
      </c>
      <c r="L49" s="301">
        <f t="shared" si="3"/>
        <v>1</v>
      </c>
      <c r="M49" s="302">
        <f>M48</f>
        <v>4</v>
      </c>
      <c r="N49" s="303">
        <f>J49+K49+L49+M49</f>
        <v>10</v>
      </c>
      <c r="O49" s="303">
        <f>AVERAGE(N47:N49)</f>
        <v>11.333333333333334</v>
      </c>
      <c r="P49" s="301">
        <f>RANK(O49,O$39:O$49,0)</f>
        <v>1</v>
      </c>
    </row>
    <row r="50" spans="2:16" x14ac:dyDescent="0.2">
      <c r="M50" s="325"/>
    </row>
  </sheetData>
  <mergeCells count="23">
    <mergeCell ref="B43:B46"/>
    <mergeCell ref="G43:G46"/>
    <mergeCell ref="H43:H46"/>
    <mergeCell ref="B47:B49"/>
    <mergeCell ref="G47:G49"/>
    <mergeCell ref="H47:H49"/>
    <mergeCell ref="J34:N37"/>
    <mergeCell ref="G35:G36"/>
    <mergeCell ref="B39:B40"/>
    <mergeCell ref="G39:G40"/>
    <mergeCell ref="H39:H40"/>
    <mergeCell ref="B41:B42"/>
    <mergeCell ref="G41:G42"/>
    <mergeCell ref="H41:H42"/>
    <mergeCell ref="B2:C2"/>
    <mergeCell ref="B5:G8"/>
    <mergeCell ref="B24:H24"/>
    <mergeCell ref="B25:H26"/>
    <mergeCell ref="B33:B36"/>
    <mergeCell ref="C33:C35"/>
    <mergeCell ref="D33:E35"/>
    <mergeCell ref="F33:F35"/>
    <mergeCell ref="H33:H38"/>
  </mergeCells>
  <pageMargins left="0.70866141732283472" right="0.70866141732283472" top="0.74803149606299213" bottom="0.74803149606299213" header="0.31496062992125984" footer="0.31496062992125984"/>
  <pageSetup paperSize="8" scale="72" fitToWidth="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38"/>
  <sheetViews>
    <sheetView tabSelected="1" topLeftCell="A7" zoomScale="90" zoomScaleNormal="90" zoomScaleSheetLayoutView="100" zoomScalePageLayoutView="90" workbookViewId="0">
      <selection activeCell="G11" sqref="G11"/>
    </sheetView>
  </sheetViews>
  <sheetFormatPr defaultColWidth="9.140625" defaultRowHeight="12.75" x14ac:dyDescent="0.2"/>
  <cols>
    <col min="1" max="1" width="9.140625" style="22"/>
    <col min="2" max="2" width="7.42578125" style="23" customWidth="1"/>
    <col min="3" max="3" width="4.7109375" style="22" customWidth="1"/>
    <col min="4" max="4" width="53.42578125" style="22" customWidth="1"/>
    <col min="5" max="5" width="34" style="22" customWidth="1"/>
    <col min="6" max="6" width="15.140625" style="22" customWidth="1"/>
    <col min="7" max="7" width="12.7109375" style="22" customWidth="1"/>
    <col min="8" max="8" width="17.42578125" style="22" customWidth="1"/>
    <col min="9" max="9" width="30.42578125" style="34" customWidth="1"/>
    <col min="10" max="10" width="20.85546875" style="22" customWidth="1"/>
    <col min="11" max="11" width="11.7109375" style="22" customWidth="1"/>
    <col min="12" max="12" width="74.85546875" style="22" customWidth="1"/>
    <col min="13" max="13" width="28.28515625" style="22" customWidth="1"/>
    <col min="14" max="14" width="8.85546875" style="22" customWidth="1"/>
    <col min="15" max="15" width="8.42578125" style="22" hidden="1" customWidth="1"/>
    <col min="16" max="16384" width="9.140625" style="22"/>
  </cols>
  <sheetData>
    <row r="2" spans="2:15" ht="39.950000000000003" customHeight="1" x14ac:dyDescent="0.2">
      <c r="B2" s="22"/>
      <c r="I2" s="22"/>
    </row>
    <row r="3" spans="2:15" ht="39.950000000000003" customHeight="1" x14ac:dyDescent="0.2">
      <c r="B3" s="22"/>
      <c r="C3" s="363" t="s">
        <v>321</v>
      </c>
      <c r="D3" s="363"/>
      <c r="E3" s="363"/>
      <c r="F3" s="25"/>
      <c r="G3" s="25"/>
      <c r="H3" s="3"/>
      <c r="I3" s="3"/>
      <c r="J3" s="3"/>
      <c r="K3" s="3"/>
      <c r="L3" s="3"/>
      <c r="M3" s="3"/>
    </row>
    <row r="4" spans="2:15" x14ac:dyDescent="0.2">
      <c r="B4" s="22"/>
      <c r="C4" s="4"/>
      <c r="D4" s="4"/>
      <c r="E4" s="4"/>
      <c r="F4" s="4"/>
      <c r="G4" s="4"/>
      <c r="H4" s="3"/>
      <c r="I4" s="3"/>
      <c r="J4" s="3"/>
      <c r="K4" s="3"/>
      <c r="L4" s="3"/>
      <c r="M4" s="3"/>
    </row>
    <row r="5" spans="2:15" s="1" customFormat="1" x14ac:dyDescent="0.2">
      <c r="B5" s="9"/>
      <c r="D5" s="12"/>
      <c r="E5" s="12"/>
      <c r="F5" s="12"/>
      <c r="G5" s="12"/>
      <c r="H5" s="12"/>
      <c r="I5" s="12"/>
      <c r="J5" s="12"/>
      <c r="K5" s="12"/>
      <c r="L5" s="10"/>
      <c r="M5" s="11"/>
      <c r="N5" s="11"/>
      <c r="O5" s="10"/>
    </row>
    <row r="6" spans="2:15" s="1" customFormat="1" x14ac:dyDescent="0.2">
      <c r="B6" s="9"/>
      <c r="D6" s="361" t="s">
        <v>1350</v>
      </c>
      <c r="E6" s="361"/>
      <c r="F6" s="362"/>
      <c r="G6" s="362"/>
      <c r="H6" s="362"/>
      <c r="I6" s="362"/>
      <c r="J6" s="362"/>
      <c r="K6" s="362"/>
      <c r="L6" s="9"/>
      <c r="O6" s="9"/>
    </row>
    <row r="7" spans="2:15" s="1" customFormat="1" ht="39" customHeight="1" x14ac:dyDescent="0.2">
      <c r="B7" s="9"/>
      <c r="D7" s="362"/>
      <c r="E7" s="362"/>
      <c r="F7" s="362"/>
      <c r="G7" s="362"/>
      <c r="H7" s="362"/>
      <c r="I7" s="362"/>
      <c r="J7" s="362"/>
      <c r="K7" s="362"/>
      <c r="L7" s="9"/>
      <c r="O7" s="9"/>
    </row>
    <row r="8" spans="2:15" ht="13.5" thickBot="1" x14ac:dyDescent="0.25">
      <c r="D8" s="360"/>
      <c r="E8" s="360"/>
      <c r="F8" s="360"/>
      <c r="G8" s="360"/>
      <c r="H8" s="360"/>
      <c r="I8" s="360"/>
      <c r="J8" s="360"/>
      <c r="K8" s="360"/>
      <c r="L8" s="23"/>
      <c r="O8" s="23"/>
    </row>
    <row r="9" spans="2:15" ht="14.25" thickTop="1" thickBot="1" x14ac:dyDescent="0.25">
      <c r="D9" s="98" t="s">
        <v>1358</v>
      </c>
      <c r="E9" s="99"/>
      <c r="F9" s="100"/>
      <c r="G9" s="100"/>
      <c r="H9" s="100"/>
      <c r="I9" s="101"/>
      <c r="J9" s="23"/>
      <c r="M9" s="23"/>
    </row>
    <row r="10" spans="2:15" ht="15.6" customHeight="1" thickTop="1" thickBot="1" x14ac:dyDescent="0.3">
      <c r="D10" s="102" t="s">
        <v>44</v>
      </c>
      <c r="E10" s="80" t="s">
        <v>19</v>
      </c>
      <c r="F10" s="212"/>
      <c r="G10" s="213">
        <f>'1.Leveranciers '!G24</f>
        <v>1989.0247831716299</v>
      </c>
      <c r="H10" s="96" t="s">
        <v>323</v>
      </c>
      <c r="J10" s="23"/>
      <c r="M10" s="23"/>
    </row>
    <row r="11" spans="2:15" ht="15" customHeight="1" thickBot="1" x14ac:dyDescent="0.3">
      <c r="D11" s="103" t="s">
        <v>4</v>
      </c>
      <c r="E11" s="81" t="s">
        <v>23</v>
      </c>
      <c r="F11" s="214"/>
      <c r="G11" s="215">
        <f>'7.Woon-werk'!L29</f>
        <v>128.45673869094693</v>
      </c>
      <c r="H11" s="97" t="s">
        <v>323</v>
      </c>
      <c r="J11" s="23"/>
      <c r="M11" s="23"/>
    </row>
    <row r="12" spans="2:15" ht="15" customHeight="1" thickBot="1" x14ac:dyDescent="0.3">
      <c r="D12" s="103" t="s">
        <v>5</v>
      </c>
      <c r="E12" s="81" t="s">
        <v>22</v>
      </c>
      <c r="F12" s="214"/>
      <c r="G12" s="215">
        <f>'5.Afvalstromen'!H10</f>
        <v>26.630399999999998</v>
      </c>
      <c r="H12" s="97" t="s">
        <v>323</v>
      </c>
      <c r="J12" s="23"/>
      <c r="M12" s="23"/>
    </row>
    <row r="13" spans="2:15" ht="15" customHeight="1" thickBot="1" x14ac:dyDescent="0.3">
      <c r="D13" s="103" t="s">
        <v>6</v>
      </c>
      <c r="E13" s="81" t="s">
        <v>21</v>
      </c>
      <c r="F13" s="214"/>
      <c r="G13" s="215">
        <f>'4.&amp; 9.Transport'!G24</f>
        <v>106.51459</v>
      </c>
      <c r="H13" s="97" t="s">
        <v>323</v>
      </c>
      <c r="J13" s="23"/>
      <c r="M13" s="23"/>
    </row>
    <row r="14" spans="2:15" ht="13.5" thickBot="1" x14ac:dyDescent="0.25">
      <c r="B14" s="26"/>
      <c r="C14" s="26"/>
      <c r="D14" s="26"/>
      <c r="E14" s="26"/>
      <c r="F14" s="26"/>
      <c r="G14" s="26"/>
      <c r="H14" s="26"/>
      <c r="I14" s="27"/>
      <c r="J14" s="26"/>
      <c r="K14" s="26"/>
      <c r="L14" s="26"/>
      <c r="M14" s="26"/>
      <c r="N14" s="28"/>
      <c r="O14" s="28"/>
    </row>
    <row r="15" spans="2:15" s="30" customFormat="1" ht="39" thickTop="1" x14ac:dyDescent="0.25">
      <c r="B15" s="29"/>
      <c r="C15" s="65"/>
      <c r="D15" s="66"/>
      <c r="E15" s="95" t="s">
        <v>307</v>
      </c>
      <c r="F15" s="95" t="s">
        <v>308</v>
      </c>
      <c r="G15" s="95" t="s">
        <v>310</v>
      </c>
      <c r="H15" s="95" t="s">
        <v>312</v>
      </c>
      <c r="I15" s="67" t="s">
        <v>324</v>
      </c>
      <c r="J15" s="67" t="s">
        <v>317</v>
      </c>
      <c r="K15" s="67" t="s">
        <v>316</v>
      </c>
      <c r="L15" s="67" t="s">
        <v>315</v>
      </c>
      <c r="M15" s="95" t="s">
        <v>318</v>
      </c>
    </row>
    <row r="16" spans="2:15" s="30" customFormat="1" ht="13.5" thickBot="1" x14ac:dyDescent="0.3">
      <c r="B16" s="29"/>
      <c r="C16" s="72"/>
      <c r="D16" s="73"/>
      <c r="E16" s="94"/>
      <c r="F16" s="68" t="s">
        <v>309</v>
      </c>
      <c r="G16" s="68" t="s">
        <v>311</v>
      </c>
      <c r="H16" s="68" t="s">
        <v>311</v>
      </c>
      <c r="I16" s="68" t="s">
        <v>313</v>
      </c>
      <c r="J16" s="68" t="s">
        <v>314</v>
      </c>
      <c r="K16" s="94"/>
      <c r="L16" s="94"/>
      <c r="M16" s="94"/>
    </row>
    <row r="17" spans="2:13" s="32" customFormat="1" ht="14.25" thickTop="1" thickBot="1" x14ac:dyDescent="0.3">
      <c r="B17" s="31"/>
      <c r="C17" s="358" t="s">
        <v>319</v>
      </c>
      <c r="D17" s="359"/>
      <c r="E17" s="359"/>
      <c r="F17" s="359"/>
      <c r="G17" s="74"/>
      <c r="H17" s="74"/>
      <c r="I17" s="74"/>
      <c r="J17" s="74"/>
      <c r="K17" s="74"/>
      <c r="L17" s="74"/>
      <c r="M17" s="75"/>
    </row>
    <row r="18" spans="2:13" s="13" customFormat="1" ht="35.25" thickTop="1" thickBot="1" x14ac:dyDescent="0.3">
      <c r="C18" s="77">
        <v>1</v>
      </c>
      <c r="D18" s="80" t="s">
        <v>19</v>
      </c>
      <c r="E18" s="83">
        <v>1</v>
      </c>
      <c r="F18" s="83" t="s">
        <v>39</v>
      </c>
      <c r="G18" s="83" t="s">
        <v>40</v>
      </c>
      <c r="H18" s="83" t="s">
        <v>39</v>
      </c>
      <c r="I18" s="227">
        <f>'1.Leveranciers '!G24</f>
        <v>1989.0247831716299</v>
      </c>
      <c r="J18" s="83" t="s">
        <v>41</v>
      </c>
      <c r="K18" s="89"/>
      <c r="L18" s="93" t="s">
        <v>38</v>
      </c>
      <c r="M18" s="92" t="s">
        <v>1352</v>
      </c>
    </row>
    <row r="19" spans="2:13" s="13" customFormat="1" ht="14.25" thickTop="1" thickBot="1" x14ac:dyDescent="0.3">
      <c r="C19" s="78">
        <v>2</v>
      </c>
      <c r="D19" s="81" t="s">
        <v>20</v>
      </c>
      <c r="E19" s="84">
        <v>1</v>
      </c>
      <c r="F19" s="84" t="s">
        <v>1333</v>
      </c>
      <c r="G19" s="83" t="s">
        <v>39</v>
      </c>
      <c r="H19" s="83" t="s">
        <v>40</v>
      </c>
      <c r="I19" s="228"/>
      <c r="J19" s="84"/>
      <c r="K19" s="90"/>
      <c r="L19" s="84"/>
      <c r="M19" s="84"/>
    </row>
    <row r="20" spans="2:13" s="13" customFormat="1" ht="24" thickTop="1" thickBot="1" x14ac:dyDescent="0.3">
      <c r="C20" s="78">
        <v>3</v>
      </c>
      <c r="D20" s="81" t="s">
        <v>46</v>
      </c>
      <c r="E20" s="84">
        <v>1</v>
      </c>
      <c r="F20" s="84" t="s">
        <v>1333</v>
      </c>
      <c r="G20" s="83" t="s">
        <v>39</v>
      </c>
      <c r="H20" s="83" t="s">
        <v>40</v>
      </c>
      <c r="I20" s="228" t="s">
        <v>57</v>
      </c>
      <c r="J20" s="84"/>
      <c r="K20" s="90"/>
      <c r="L20" s="84"/>
      <c r="M20" s="84"/>
    </row>
    <row r="21" spans="2:13" s="13" customFormat="1" ht="14.25" thickTop="1" thickBot="1" x14ac:dyDescent="0.3">
      <c r="C21" s="78">
        <v>4</v>
      </c>
      <c r="D21" s="81" t="s">
        <v>21</v>
      </c>
      <c r="E21" s="84">
        <v>4</v>
      </c>
      <c r="F21" s="84" t="s">
        <v>39</v>
      </c>
      <c r="G21" s="83" t="s">
        <v>40</v>
      </c>
      <c r="H21" s="83" t="s">
        <v>40</v>
      </c>
      <c r="I21" s="228">
        <f>'4.&amp; 9.Transport'!G24</f>
        <v>106.51459</v>
      </c>
      <c r="J21" s="84" t="s">
        <v>40</v>
      </c>
      <c r="K21" s="90"/>
      <c r="L21" s="84" t="s">
        <v>1359</v>
      </c>
      <c r="M21" s="84" t="s">
        <v>1352</v>
      </c>
    </row>
    <row r="22" spans="2:13" s="13" customFormat="1" ht="24" thickTop="1" thickBot="1" x14ac:dyDescent="0.3">
      <c r="C22" s="78">
        <v>5</v>
      </c>
      <c r="D22" s="81" t="s">
        <v>22</v>
      </c>
      <c r="E22" s="84">
        <v>3</v>
      </c>
      <c r="F22" s="84" t="s">
        <v>1334</v>
      </c>
      <c r="G22" s="83" t="s">
        <v>40</v>
      </c>
      <c r="H22" s="83" t="s">
        <v>40</v>
      </c>
      <c r="I22" s="228">
        <f>'5.Afvalstromen'!H10</f>
        <v>26.630399999999998</v>
      </c>
      <c r="J22" s="84" t="s">
        <v>39</v>
      </c>
      <c r="K22" s="90"/>
      <c r="L22" s="84" t="s">
        <v>1360</v>
      </c>
      <c r="M22" s="84" t="s">
        <v>1361</v>
      </c>
    </row>
    <row r="23" spans="2:13" s="13" customFormat="1" ht="14.25" thickTop="1" thickBot="1" x14ac:dyDescent="0.3">
      <c r="C23" s="78">
        <v>6</v>
      </c>
      <c r="D23" s="81" t="s">
        <v>45</v>
      </c>
      <c r="E23" s="84">
        <v>1</v>
      </c>
      <c r="F23" s="84" t="s">
        <v>1333</v>
      </c>
      <c r="G23" s="83" t="s">
        <v>39</v>
      </c>
      <c r="H23" s="83" t="s">
        <v>40</v>
      </c>
      <c r="I23" s="228"/>
      <c r="J23" s="84"/>
      <c r="K23" s="90"/>
      <c r="L23" s="84"/>
      <c r="M23" s="84"/>
    </row>
    <row r="24" spans="2:13" s="13" customFormat="1" ht="14.25" thickTop="1" thickBot="1" x14ac:dyDescent="0.3">
      <c r="C24" s="78">
        <v>7</v>
      </c>
      <c r="D24" s="81" t="s">
        <v>23</v>
      </c>
      <c r="E24" s="84">
        <v>2</v>
      </c>
      <c r="F24" s="84" t="s">
        <v>40</v>
      </c>
      <c r="G24" s="83" t="s">
        <v>40</v>
      </c>
      <c r="H24" s="83" t="s">
        <v>39</v>
      </c>
      <c r="I24" s="228">
        <f>'7.Woon-werk'!L29</f>
        <v>128.45673869094693</v>
      </c>
      <c r="J24" s="84" t="s">
        <v>39</v>
      </c>
      <c r="K24" s="90"/>
      <c r="L24" s="84" t="s">
        <v>1353</v>
      </c>
      <c r="M24" s="84" t="s">
        <v>1354</v>
      </c>
    </row>
    <row r="25" spans="2:13" s="13" customFormat="1" ht="14.25" thickTop="1" thickBot="1" x14ac:dyDescent="0.3">
      <c r="C25" s="79">
        <v>8</v>
      </c>
      <c r="D25" s="82" t="s">
        <v>24</v>
      </c>
      <c r="E25" s="85">
        <v>1</v>
      </c>
      <c r="F25" s="85" t="s">
        <v>1333</v>
      </c>
      <c r="G25" s="83" t="s">
        <v>39</v>
      </c>
      <c r="H25" s="83" t="s">
        <v>40</v>
      </c>
      <c r="I25" s="88"/>
      <c r="J25" s="85"/>
      <c r="K25" s="91"/>
      <c r="L25" s="85"/>
      <c r="M25" s="85"/>
    </row>
    <row r="26" spans="2:13" s="32" customFormat="1" ht="14.25" thickTop="1" thickBot="1" x14ac:dyDescent="0.3">
      <c r="B26" s="31"/>
      <c r="C26" s="358" t="s">
        <v>320</v>
      </c>
      <c r="D26" s="359"/>
      <c r="E26" s="359"/>
      <c r="F26" s="359"/>
      <c r="G26" s="74"/>
      <c r="H26" s="74"/>
      <c r="I26" s="76"/>
      <c r="J26" s="74"/>
      <c r="K26" s="74"/>
      <c r="L26" s="74"/>
      <c r="M26" s="75"/>
    </row>
    <row r="27" spans="2:13" s="13" customFormat="1" ht="14.25" thickTop="1" thickBot="1" x14ac:dyDescent="0.3">
      <c r="C27" s="77">
        <v>9</v>
      </c>
      <c r="D27" s="80" t="s">
        <v>25</v>
      </c>
      <c r="E27" s="83" t="s">
        <v>1355</v>
      </c>
      <c r="F27" s="83"/>
      <c r="G27" s="83"/>
      <c r="H27" s="83"/>
      <c r="I27" s="86"/>
      <c r="J27" s="83"/>
      <c r="K27" s="89"/>
      <c r="L27" s="83"/>
      <c r="M27" s="83"/>
    </row>
    <row r="28" spans="2:13" s="13" customFormat="1" ht="13.5" thickBot="1" x14ac:dyDescent="0.3">
      <c r="C28" s="78">
        <v>10</v>
      </c>
      <c r="D28" s="81" t="s">
        <v>26</v>
      </c>
      <c r="E28" s="84" t="s">
        <v>1355</v>
      </c>
      <c r="F28" s="84"/>
      <c r="G28" s="84"/>
      <c r="H28" s="84"/>
      <c r="I28" s="87"/>
      <c r="J28" s="84"/>
      <c r="K28" s="90"/>
      <c r="L28" s="84"/>
      <c r="M28" s="84"/>
    </row>
    <row r="29" spans="2:13" s="13" customFormat="1" ht="13.5" thickBot="1" x14ac:dyDescent="0.3">
      <c r="C29" s="78">
        <v>11</v>
      </c>
      <c r="D29" s="81" t="s">
        <v>30</v>
      </c>
      <c r="E29" s="84" t="s">
        <v>1355</v>
      </c>
      <c r="F29" s="84"/>
      <c r="G29" s="84"/>
      <c r="H29" s="84"/>
      <c r="I29" s="87"/>
      <c r="J29" s="84"/>
      <c r="K29" s="90"/>
      <c r="L29" s="84"/>
      <c r="M29" s="84"/>
    </row>
    <row r="30" spans="2:13" s="13" customFormat="1" ht="13.5" thickBot="1" x14ac:dyDescent="0.3">
      <c r="C30" s="78">
        <v>12</v>
      </c>
      <c r="D30" s="81" t="s">
        <v>27</v>
      </c>
      <c r="E30" s="84" t="s">
        <v>1355</v>
      </c>
      <c r="F30" s="84"/>
      <c r="G30" s="84"/>
      <c r="H30" s="84"/>
      <c r="I30" s="87"/>
      <c r="J30" s="84"/>
      <c r="K30" s="90"/>
      <c r="L30" s="84"/>
      <c r="M30" s="84"/>
    </row>
    <row r="31" spans="2:13" s="13" customFormat="1" ht="13.5" thickBot="1" x14ac:dyDescent="0.3">
      <c r="C31" s="78">
        <v>13</v>
      </c>
      <c r="D31" s="81" t="s">
        <v>28</v>
      </c>
      <c r="E31" s="84" t="s">
        <v>1355</v>
      </c>
      <c r="F31" s="84"/>
      <c r="G31" s="84"/>
      <c r="H31" s="84"/>
      <c r="I31" s="87"/>
      <c r="J31" s="84"/>
      <c r="K31" s="90"/>
      <c r="L31" s="84"/>
      <c r="M31" s="84"/>
    </row>
    <row r="32" spans="2:13" s="13" customFormat="1" ht="13.5" thickBot="1" x14ac:dyDescent="0.3">
      <c r="C32" s="78">
        <v>14</v>
      </c>
      <c r="D32" s="81" t="s">
        <v>31</v>
      </c>
      <c r="E32" s="84" t="s">
        <v>1355</v>
      </c>
      <c r="F32" s="84"/>
      <c r="G32" s="84"/>
      <c r="H32" s="84"/>
      <c r="I32" s="87"/>
      <c r="J32" s="84"/>
      <c r="K32" s="90"/>
      <c r="L32" s="84"/>
      <c r="M32" s="84"/>
    </row>
    <row r="33" spans="3:13" s="13" customFormat="1" ht="13.5" thickBot="1" x14ac:dyDescent="0.3">
      <c r="C33" s="79">
        <v>15</v>
      </c>
      <c r="D33" s="82" t="s">
        <v>29</v>
      </c>
      <c r="E33" s="248" t="s">
        <v>1355</v>
      </c>
      <c r="F33" s="85"/>
      <c r="G33" s="85"/>
      <c r="H33" s="85"/>
      <c r="I33" s="88"/>
      <c r="J33" s="85"/>
      <c r="K33" s="91"/>
      <c r="L33" s="85"/>
      <c r="M33" s="85"/>
    </row>
    <row r="34" spans="3:13" ht="15" thickTop="1" x14ac:dyDescent="0.25">
      <c r="D34" s="69" t="s">
        <v>325</v>
      </c>
      <c r="E34" s="9"/>
      <c r="F34" s="23"/>
      <c r="G34" s="23"/>
      <c r="H34" s="23"/>
      <c r="I34" s="33"/>
      <c r="J34" s="23"/>
      <c r="K34" s="23"/>
      <c r="L34" s="23"/>
    </row>
    <row r="35" spans="3:13" x14ac:dyDescent="0.2">
      <c r="D35" s="69" t="s">
        <v>34</v>
      </c>
      <c r="E35" s="9"/>
      <c r="F35" s="23"/>
      <c r="G35" s="23"/>
      <c r="H35" s="23"/>
      <c r="I35" s="33"/>
      <c r="J35" s="23"/>
      <c r="K35" s="23"/>
      <c r="L35" s="23"/>
    </row>
    <row r="36" spans="3:13" x14ac:dyDescent="0.2">
      <c r="D36" s="9"/>
      <c r="E36" s="9"/>
      <c r="F36" s="23"/>
      <c r="G36" s="23"/>
      <c r="H36" s="23"/>
      <c r="I36" s="33"/>
      <c r="J36" s="23"/>
      <c r="K36" s="23"/>
      <c r="L36" s="23"/>
    </row>
    <row r="37" spans="3:13" x14ac:dyDescent="0.2">
      <c r="D37" s="70" t="s">
        <v>322</v>
      </c>
      <c r="E37" s="5"/>
    </row>
    <row r="38" spans="3:13" x14ac:dyDescent="0.2">
      <c r="D38" s="71" t="s">
        <v>36</v>
      </c>
      <c r="E38" s="1"/>
    </row>
  </sheetData>
  <mergeCells count="5">
    <mergeCell ref="C17:F17"/>
    <mergeCell ref="C26:F26"/>
    <mergeCell ref="D8:K8"/>
    <mergeCell ref="D6:K7"/>
    <mergeCell ref="C3:E3"/>
  </mergeCells>
  <phoneticPr fontId="43" type="noConversion"/>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75"/>
  <sheetViews>
    <sheetView zoomScaleNormal="70" zoomScaleSheetLayoutView="96" workbookViewId="0">
      <selection activeCell="C25" sqref="C25"/>
    </sheetView>
  </sheetViews>
  <sheetFormatPr defaultColWidth="8.85546875" defaultRowHeight="12.75" x14ac:dyDescent="0.2"/>
  <cols>
    <col min="1" max="1" width="8.85546875" style="24"/>
    <col min="2" max="2" width="14.140625" style="24" bestFit="1" customWidth="1"/>
    <col min="3" max="3" width="37.7109375" style="24" customWidth="1"/>
    <col min="4" max="4" width="12.140625" style="24" customWidth="1"/>
    <col min="5" max="5" width="15" style="42" customWidth="1"/>
    <col min="6" max="6" width="70.42578125" style="24" bestFit="1" customWidth="1"/>
    <col min="7" max="7" width="16.28515625" style="24" customWidth="1"/>
    <col min="8" max="8" width="8.85546875" style="24"/>
    <col min="9" max="9" width="87" style="24" customWidth="1"/>
    <col min="10" max="16384" width="8.85546875" style="24"/>
  </cols>
  <sheetData>
    <row r="1" spans="3:13" s="22" customFormat="1" ht="39.950000000000003" customHeight="1" x14ac:dyDescent="0.2"/>
    <row r="2" spans="3:13" s="22" customFormat="1" ht="39.950000000000003" customHeight="1" x14ac:dyDescent="0.2">
      <c r="C2" s="364" t="s">
        <v>326</v>
      </c>
      <c r="D2" s="364"/>
      <c r="E2" s="364"/>
      <c r="F2" s="25"/>
      <c r="G2" s="25"/>
      <c r="H2" s="3"/>
      <c r="I2" s="3"/>
      <c r="J2" s="3"/>
      <c r="K2" s="3"/>
      <c r="L2" s="3"/>
      <c r="M2" s="3"/>
    </row>
    <row r="3" spans="3:13" s="22" customFormat="1" ht="13.5" thickBot="1" x14ac:dyDescent="0.25">
      <c r="C3" s="4"/>
      <c r="D3" s="4"/>
      <c r="E3" s="4"/>
      <c r="F3" s="4"/>
      <c r="G3" s="4"/>
      <c r="H3" s="3"/>
      <c r="I3" s="3"/>
      <c r="J3" s="3"/>
      <c r="K3" s="3"/>
      <c r="L3" s="3"/>
      <c r="M3" s="3"/>
    </row>
    <row r="4" spans="3:13" ht="15.75" thickTop="1" thickBot="1" x14ac:dyDescent="0.3">
      <c r="C4" s="107" t="s">
        <v>330</v>
      </c>
      <c r="D4" s="107" t="s">
        <v>328</v>
      </c>
      <c r="E4" s="107" t="s">
        <v>329</v>
      </c>
      <c r="F4" s="107" t="s">
        <v>330</v>
      </c>
      <c r="G4" s="107" t="s">
        <v>332</v>
      </c>
      <c r="H4" s="119"/>
      <c r="I4" s="107" t="s">
        <v>331</v>
      </c>
    </row>
    <row r="5" spans="3:13" ht="16.5" thickTop="1" thickBot="1" x14ac:dyDescent="0.3">
      <c r="C5" s="242" t="s">
        <v>417</v>
      </c>
      <c r="D5" s="243">
        <v>651986</v>
      </c>
      <c r="E5" s="114">
        <f>VLOOKUP(F5,Inkoopcategorieën!$D$1:$F$78,3,FALSE)</f>
        <v>0.14292617061398399</v>
      </c>
      <c r="F5" t="s">
        <v>239</v>
      </c>
      <c r="G5" s="247">
        <f t="shared" ref="G5:G22" si="0">D5*E5</f>
        <v>93185.862273928971</v>
      </c>
      <c r="H5" s="117"/>
      <c r="I5" s="120" t="s">
        <v>55</v>
      </c>
    </row>
    <row r="6" spans="3:13" ht="16.5" thickTop="1" thickBot="1" x14ac:dyDescent="0.3">
      <c r="C6" s="242" t="s">
        <v>416</v>
      </c>
      <c r="D6" s="243">
        <v>598991</v>
      </c>
      <c r="E6" s="114">
        <f>VLOOKUP(F6,Inkoopcategorieën!$D$1:$F$78,3,FALSE)</f>
        <v>0.39066486634488956</v>
      </c>
      <c r="F6" t="s">
        <v>211</v>
      </c>
      <c r="G6" s="108">
        <f t="shared" si="0"/>
        <v>234004.73895679176</v>
      </c>
      <c r="H6" s="110"/>
      <c r="I6" s="120" t="s">
        <v>55</v>
      </c>
    </row>
    <row r="7" spans="3:13" ht="16.5" thickTop="1" thickBot="1" x14ac:dyDescent="0.3">
      <c r="C7" s="242" t="s">
        <v>422</v>
      </c>
      <c r="D7" s="243">
        <v>902501</v>
      </c>
      <c r="E7" s="114">
        <f>VLOOKUP(F7,Inkoopcategorieën!$D$1:$F$78,3,FALSE)</f>
        <v>0.14292617061398399</v>
      </c>
      <c r="F7" t="s">
        <v>239</v>
      </c>
      <c r="G7" s="108">
        <f t="shared" si="0"/>
        <v>128991.01190529116</v>
      </c>
      <c r="H7" s="110"/>
      <c r="I7" s="120" t="s">
        <v>55</v>
      </c>
    </row>
    <row r="8" spans="3:13" ht="16.5" thickTop="1" thickBot="1" x14ac:dyDescent="0.3">
      <c r="C8" s="242" t="s">
        <v>421</v>
      </c>
      <c r="D8" s="243">
        <v>653876</v>
      </c>
      <c r="E8" s="114">
        <f>VLOOKUP(F8,Inkoopcategorieën!$D$1:$F$78,3,FALSE)</f>
        <v>0.11434093649118719</v>
      </c>
      <c r="F8" t="s">
        <v>222</v>
      </c>
      <c r="G8" s="108">
        <f t="shared" si="0"/>
        <v>74764.794189111519</v>
      </c>
      <c r="H8" s="110"/>
      <c r="I8" s="120" t="s">
        <v>55</v>
      </c>
    </row>
    <row r="9" spans="3:13" ht="16.5" thickTop="1" thickBot="1" x14ac:dyDescent="0.3">
      <c r="C9" s="242" t="s">
        <v>418</v>
      </c>
      <c r="D9" s="243">
        <v>479307</v>
      </c>
      <c r="E9" s="114">
        <f>VLOOKUP(F9,Inkoopcategorieën!$D$1:$F$78,3,FALSE)</f>
        <v>0.66698879619859197</v>
      </c>
      <c r="F9" t="s">
        <v>181</v>
      </c>
      <c r="G9" s="108">
        <f t="shared" si="0"/>
        <v>319692.39893955854</v>
      </c>
      <c r="H9" s="110"/>
      <c r="I9" s="120" t="s">
        <v>55</v>
      </c>
    </row>
    <row r="10" spans="3:13" ht="16.5" thickTop="1" thickBot="1" x14ac:dyDescent="0.3">
      <c r="C10" s="242" t="s">
        <v>419</v>
      </c>
      <c r="D10" s="243">
        <v>663504</v>
      </c>
      <c r="E10" s="114">
        <f>VLOOKUP(F10,Inkoopcategorieën!$D$1:$F$78,3,FALSE)</f>
        <v>0.11434093649118719</v>
      </c>
      <c r="F10" t="s">
        <v>222</v>
      </c>
      <c r="G10" s="108">
        <f t="shared" si="0"/>
        <v>75865.668725648662</v>
      </c>
      <c r="H10" s="110"/>
      <c r="I10" s="120" t="s">
        <v>55</v>
      </c>
    </row>
    <row r="11" spans="3:13" ht="16.5" thickTop="1" thickBot="1" x14ac:dyDescent="0.3">
      <c r="C11" s="242" t="s">
        <v>423</v>
      </c>
      <c r="D11" s="243">
        <v>476576</v>
      </c>
      <c r="E11" s="114">
        <f>VLOOKUP(F11,Inkoopcategorieën!$D$1:$F$78,3,FALSE)</f>
        <v>0.31443757535076483</v>
      </c>
      <c r="F11" t="s">
        <v>244</v>
      </c>
      <c r="G11" s="108">
        <f t="shared" si="0"/>
        <v>149853.40191036611</v>
      </c>
      <c r="H11" s="110"/>
      <c r="I11" s="120" t="s">
        <v>55</v>
      </c>
    </row>
    <row r="12" spans="3:13" ht="16.5" thickTop="1" thickBot="1" x14ac:dyDescent="0.3">
      <c r="C12" s="242" t="s">
        <v>420</v>
      </c>
      <c r="D12" s="243">
        <v>250623</v>
      </c>
      <c r="E12" s="114">
        <f>VLOOKUP(F12,Inkoopcategorieën!$D$1:$F$78,3,FALSE)</f>
        <v>0.19056822748531199</v>
      </c>
      <c r="F12" t="s">
        <v>110</v>
      </c>
      <c r="G12" s="108">
        <f t="shared" si="0"/>
        <v>47760.780877051344</v>
      </c>
      <c r="H12" s="110"/>
      <c r="I12" s="120" t="s">
        <v>55</v>
      </c>
    </row>
    <row r="13" spans="3:13" ht="16.5" thickTop="1" thickBot="1" x14ac:dyDescent="0.3">
      <c r="C13" s="242" t="s">
        <v>424</v>
      </c>
      <c r="D13" s="243">
        <v>347679</v>
      </c>
      <c r="E13" s="114">
        <f>VLOOKUP(F13,Inkoopcategorieën!$D$1:$F$78,3,FALSE)</f>
        <v>0.14292617061398399</v>
      </c>
      <c r="F13" t="s">
        <v>239</v>
      </c>
      <c r="G13" s="108">
        <f t="shared" si="0"/>
        <v>49692.42807289934</v>
      </c>
      <c r="H13" s="110"/>
      <c r="I13" s="120" t="s">
        <v>55</v>
      </c>
    </row>
    <row r="14" spans="3:13" ht="16.5" thickTop="1" thickBot="1" x14ac:dyDescent="0.3">
      <c r="C14" s="242" t="s">
        <v>431</v>
      </c>
      <c r="D14" s="243">
        <v>409004</v>
      </c>
      <c r="E14" s="114">
        <f>VLOOKUP(F14,Inkoopcategorieën!$D$1:$F$78,3,FALSE)</f>
        <v>0.19056822748531199</v>
      </c>
      <c r="F14" t="s">
        <v>110</v>
      </c>
      <c r="G14" s="108">
        <f t="shared" si="0"/>
        <v>77943.167314402541</v>
      </c>
      <c r="H14" s="110"/>
      <c r="I14" s="120" t="s">
        <v>55</v>
      </c>
    </row>
    <row r="15" spans="3:13" ht="16.5" thickTop="1" thickBot="1" x14ac:dyDescent="0.3">
      <c r="C15" s="242" t="s">
        <v>434</v>
      </c>
      <c r="D15" s="243">
        <v>276803</v>
      </c>
      <c r="E15" s="114">
        <f>VLOOKUP(F15,Inkoopcategorieën!$D$1:$F$78,3,FALSE)</f>
        <v>0.59076150520446724</v>
      </c>
      <c r="F15" t="s">
        <v>115</v>
      </c>
      <c r="G15" s="108">
        <f t="shared" si="0"/>
        <v>163524.55692511215</v>
      </c>
      <c r="H15" s="110"/>
      <c r="I15" s="120" t="s">
        <v>55</v>
      </c>
    </row>
    <row r="16" spans="3:13" ht="16.5" thickTop="1" thickBot="1" x14ac:dyDescent="0.3">
      <c r="C16" s="242" t="s">
        <v>429</v>
      </c>
      <c r="D16" s="243">
        <v>101671</v>
      </c>
      <c r="E16" s="114">
        <f>VLOOKUP(F16,Inkoopcategorieën!$D$1:$F$78,3,FALSE)</f>
        <v>0.66698879619859197</v>
      </c>
      <c r="F16" t="s">
        <v>154</v>
      </c>
      <c r="G16" s="108">
        <f t="shared" si="0"/>
        <v>67813.417898307045</v>
      </c>
      <c r="H16" s="110"/>
      <c r="I16" s="120" t="s">
        <v>55</v>
      </c>
    </row>
    <row r="17" spans="2:9" ht="16.5" thickTop="1" thickBot="1" x14ac:dyDescent="0.3">
      <c r="C17" s="242" t="s">
        <v>425</v>
      </c>
      <c r="D17" s="243">
        <v>274305</v>
      </c>
      <c r="E17" s="114">
        <f>VLOOKUP(F17,Inkoopcategorieën!$D$1:$F$78,3,FALSE)</f>
        <v>0.26679551847943683</v>
      </c>
      <c r="F17" t="s">
        <v>143</v>
      </c>
      <c r="G17" s="108">
        <f t="shared" si="0"/>
        <v>73183.344696501925</v>
      </c>
      <c r="H17" s="110"/>
      <c r="I17" s="120" t="s">
        <v>55</v>
      </c>
    </row>
    <row r="18" spans="2:9" s="229" customFormat="1" ht="16.5" thickTop="1" thickBot="1" x14ac:dyDescent="0.3">
      <c r="C18" s="242" t="s">
        <v>433</v>
      </c>
      <c r="D18" s="243">
        <v>135479</v>
      </c>
      <c r="E18" s="230">
        <f>VLOOKUP(F18,Inkoopcategorieën!$D$1:$F$78,3,FALSE)</f>
        <v>0.16198299336251523</v>
      </c>
      <c r="F18" t="s">
        <v>151</v>
      </c>
      <c r="G18" s="231">
        <f t="shared" si="0"/>
        <v>21945.293957760201</v>
      </c>
      <c r="H18" s="232"/>
      <c r="I18" s="226" t="s">
        <v>55</v>
      </c>
    </row>
    <row r="19" spans="2:9" ht="16.5" thickTop="1" thickBot="1" x14ac:dyDescent="0.3">
      <c r="C19" s="242" t="s">
        <v>432</v>
      </c>
      <c r="D19" s="243">
        <v>267195</v>
      </c>
      <c r="E19" s="114">
        <f>VLOOKUP(F19,Inkoopcategorieën!$D$1:$F$78,3,FALSE)</f>
        <v>0.92425590330376317</v>
      </c>
      <c r="F19" t="s">
        <v>121</v>
      </c>
      <c r="G19" s="108">
        <f t="shared" si="0"/>
        <v>246956.55608324899</v>
      </c>
      <c r="H19" s="110"/>
      <c r="I19" s="120" t="s">
        <v>55</v>
      </c>
    </row>
    <row r="20" spans="2:9" ht="16.5" thickTop="1" thickBot="1" x14ac:dyDescent="0.3">
      <c r="C20" s="242" t="s">
        <v>426</v>
      </c>
      <c r="D20" s="243">
        <v>150376</v>
      </c>
      <c r="E20" s="114">
        <f>VLOOKUP(F20,Inkoopcategorieën!$D$1:$F$78,3,FALSE)</f>
        <v>0.66698879619859197</v>
      </c>
      <c r="F20" t="s">
        <v>154</v>
      </c>
      <c r="G20" s="108">
        <f t="shared" si="0"/>
        <v>100299.10721715947</v>
      </c>
      <c r="H20" s="110"/>
      <c r="I20" s="120" t="s">
        <v>55</v>
      </c>
    </row>
    <row r="21" spans="2:9" ht="16.5" thickTop="1" thickBot="1" x14ac:dyDescent="0.3">
      <c r="C21" s="242" t="s">
        <v>430</v>
      </c>
      <c r="D21" s="243">
        <v>295299</v>
      </c>
      <c r="E21" s="114">
        <f>VLOOKUP(F21,Inkoopcategorieën!$D$1:$F$78,3,FALSE)</f>
        <v>0.11434093649118719</v>
      </c>
      <c r="F21" t="s">
        <v>222</v>
      </c>
      <c r="G21" s="108">
        <f t="shared" si="0"/>
        <v>33764.764204911087</v>
      </c>
      <c r="H21" s="110"/>
      <c r="I21" s="120" t="s">
        <v>55</v>
      </c>
    </row>
    <row r="22" spans="2:9" ht="16.5" thickTop="1" thickBot="1" x14ac:dyDescent="0.3">
      <c r="C22" s="244" t="s">
        <v>428</v>
      </c>
      <c r="D22" s="245">
        <v>183868</v>
      </c>
      <c r="E22" s="114">
        <f>VLOOKUP(F22,Inkoopcategorieën!$D$1:$F$78,3,FALSE)</f>
        <v>0.16198299336251523</v>
      </c>
      <c r="F22" s="246" t="s">
        <v>151</v>
      </c>
      <c r="G22" s="108">
        <f t="shared" si="0"/>
        <v>29783.48902357895</v>
      </c>
      <c r="H22" s="110"/>
      <c r="I22" s="120" t="s">
        <v>55</v>
      </c>
    </row>
    <row r="23" spans="2:9" ht="14.25" thickTop="1" thickBot="1" x14ac:dyDescent="0.25">
      <c r="B23" s="40"/>
      <c r="F23" s="121"/>
      <c r="G23" s="122">
        <f>SUM(G5:G22)</f>
        <v>1989024.78317163</v>
      </c>
      <c r="H23" s="123" t="s">
        <v>10</v>
      </c>
    </row>
    <row r="24" spans="2:9" ht="14.25" thickTop="1" thickBot="1" x14ac:dyDescent="0.25">
      <c r="B24" s="40"/>
      <c r="F24" s="104" t="s">
        <v>0</v>
      </c>
      <c r="G24" s="105">
        <f>G23/1000</f>
        <v>1989.0247831716299</v>
      </c>
      <c r="H24" s="106" t="s">
        <v>3</v>
      </c>
    </row>
    <row r="25" spans="2:9" ht="13.5" thickTop="1" x14ac:dyDescent="0.2">
      <c r="B25" s="41"/>
      <c r="C25" s="220" t="s">
        <v>1394</v>
      </c>
    </row>
    <row r="26" spans="2:9" x14ac:dyDescent="0.2">
      <c r="B26" s="41"/>
    </row>
    <row r="27" spans="2:9" x14ac:dyDescent="0.2">
      <c r="D27" s="44"/>
      <c r="E27" s="45"/>
    </row>
    <row r="60" spans="2:5" x14ac:dyDescent="0.2">
      <c r="B60" s="46"/>
      <c r="C60" s="46"/>
      <c r="D60" s="46"/>
      <c r="E60" s="47"/>
    </row>
    <row r="61" spans="2:5" x14ac:dyDescent="0.2">
      <c r="B61" s="40"/>
    </row>
    <row r="62" spans="2:5" x14ac:dyDescent="0.2">
      <c r="B62" s="40"/>
    </row>
    <row r="63" spans="2:5" x14ac:dyDescent="0.2">
      <c r="B63" s="40"/>
    </row>
    <row r="64" spans="2:5" x14ac:dyDescent="0.2">
      <c r="B64" s="40"/>
    </row>
    <row r="65" spans="2:3" x14ac:dyDescent="0.2">
      <c r="B65" s="40"/>
    </row>
    <row r="66" spans="2:3" x14ac:dyDescent="0.2">
      <c r="B66" s="40"/>
    </row>
    <row r="67" spans="2:3" x14ac:dyDescent="0.2">
      <c r="B67" s="40"/>
    </row>
    <row r="68" spans="2:3" x14ac:dyDescent="0.2">
      <c r="B68" s="40"/>
    </row>
    <row r="69" spans="2:3" x14ac:dyDescent="0.2">
      <c r="B69" s="41"/>
      <c r="C69" s="40"/>
    </row>
    <row r="70" spans="2:3" x14ac:dyDescent="0.2">
      <c r="B70" s="41"/>
    </row>
    <row r="71" spans="2:3" x14ac:dyDescent="0.2">
      <c r="B71" s="40"/>
    </row>
    <row r="72" spans="2:3" x14ac:dyDescent="0.2">
      <c r="B72" s="40"/>
    </row>
    <row r="73" spans="2:3" x14ac:dyDescent="0.2">
      <c r="B73" s="40"/>
    </row>
    <row r="74" spans="2:3" x14ac:dyDescent="0.2">
      <c r="B74" s="41"/>
    </row>
    <row r="75" spans="2:3" x14ac:dyDescent="0.2">
      <c r="B75" s="41"/>
    </row>
  </sheetData>
  <autoFilter ref="C4:I24" xr:uid="{00000000-0009-0000-0000-000003000000}"/>
  <mergeCells count="1">
    <mergeCell ref="C2:E2"/>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3"/>
  <sheetViews>
    <sheetView topLeftCell="D1" zoomScale="106" zoomScaleNormal="70" workbookViewId="0">
      <selection activeCell="J1" sqref="J1"/>
    </sheetView>
  </sheetViews>
  <sheetFormatPr defaultColWidth="8.85546875" defaultRowHeight="12.75" x14ac:dyDescent="0.2"/>
  <cols>
    <col min="1" max="1" width="8.85546875" style="24"/>
    <col min="2" max="2" width="8" style="24" customWidth="1"/>
    <col min="3" max="3" width="25.42578125" style="24" customWidth="1"/>
    <col min="4" max="4" width="21.140625" style="24" customWidth="1"/>
    <col min="5" max="5" width="25.140625" style="24" bestFit="1" customWidth="1"/>
    <col min="6" max="6" width="11" style="24" customWidth="1"/>
    <col min="7" max="8" width="12.42578125" style="24" customWidth="1"/>
    <col min="9" max="9" width="11.42578125" style="24" customWidth="1"/>
    <col min="10" max="10" width="95.28515625" style="24" customWidth="1"/>
    <col min="11" max="11" width="28.85546875" style="24" customWidth="1"/>
    <col min="12" max="12" width="17" style="51" customWidth="1"/>
    <col min="13" max="13" width="14.42578125" style="24" customWidth="1"/>
    <col min="14" max="14" width="8.85546875" style="24"/>
    <col min="15" max="15" width="11.7109375" style="24" customWidth="1"/>
    <col min="16" max="16384" width="8.85546875" style="24"/>
  </cols>
  <sheetData>
    <row r="1" spans="2:14" s="23" customFormat="1" ht="39.950000000000003" customHeight="1" x14ac:dyDescent="0.2"/>
    <row r="2" spans="2:14" s="23" customFormat="1" ht="39.950000000000003" customHeight="1" x14ac:dyDescent="0.2">
      <c r="C2" s="365" t="s">
        <v>333</v>
      </c>
      <c r="D2" s="366"/>
      <c r="E2" s="366"/>
      <c r="F2" s="366"/>
      <c r="G2" s="366"/>
      <c r="H2" s="52"/>
      <c r="I2" s="48"/>
      <c r="J2" s="48"/>
      <c r="K2" s="48"/>
      <c r="L2" s="48"/>
      <c r="M2" s="48"/>
      <c r="N2" s="48"/>
    </row>
    <row r="3" spans="2:14" s="23" customFormat="1" ht="12" customHeight="1" x14ac:dyDescent="0.2">
      <c r="C3" s="125"/>
      <c r="D3" s="126"/>
      <c r="E3" s="126"/>
      <c r="F3" s="126"/>
      <c r="G3" s="126"/>
      <c r="H3" s="52"/>
      <c r="I3" s="48"/>
      <c r="J3" s="48"/>
      <c r="K3" s="48"/>
      <c r="L3" s="48"/>
      <c r="M3" s="48"/>
      <c r="N3" s="48"/>
    </row>
    <row r="4" spans="2:14" ht="13.5" thickBot="1" x14ac:dyDescent="0.25">
      <c r="C4" s="124" t="s">
        <v>334</v>
      </c>
      <c r="F4" s="42"/>
      <c r="L4" s="24"/>
    </row>
    <row r="5" spans="2:14" ht="14.25" thickTop="1" thickBot="1" x14ac:dyDescent="0.25">
      <c r="C5" s="107" t="s">
        <v>335</v>
      </c>
      <c r="D5" s="107" t="s">
        <v>336</v>
      </c>
      <c r="E5" s="107" t="s">
        <v>330</v>
      </c>
      <c r="F5" s="107" t="s">
        <v>329</v>
      </c>
      <c r="G5" s="107"/>
      <c r="H5" s="107" t="s">
        <v>337</v>
      </c>
      <c r="I5" s="119"/>
      <c r="J5" s="107" t="s">
        <v>338</v>
      </c>
      <c r="L5" s="24"/>
    </row>
    <row r="6" spans="2:14" ht="14.25" thickTop="1" thickBot="1" x14ac:dyDescent="0.25">
      <c r="C6" s="117"/>
      <c r="D6" s="139">
        <v>19782</v>
      </c>
      <c r="E6" s="139" t="s">
        <v>271</v>
      </c>
      <c r="F6" s="114">
        <f>VLOOKUP(E6,Afvalcategorieën!$B$3:$C$21,2,FALSE)</f>
        <v>320</v>
      </c>
      <c r="G6" s="117" t="s">
        <v>7</v>
      </c>
      <c r="H6" s="140">
        <f>F6*D6/1000000</f>
        <v>6.3302399999999999</v>
      </c>
      <c r="I6" s="117"/>
      <c r="J6" s="142" t="s">
        <v>12</v>
      </c>
      <c r="L6" s="24"/>
    </row>
    <row r="7" spans="2:14" ht="13.5" thickBot="1" x14ac:dyDescent="0.25">
      <c r="B7" s="40"/>
      <c r="C7" s="110"/>
      <c r="D7" s="112">
        <v>62682</v>
      </c>
      <c r="E7" s="112" t="s">
        <v>297</v>
      </c>
      <c r="F7" s="115">
        <f>VLOOKUP(E7,Afvalcategorieën!$B$3:$C$21,2,FALSE)</f>
        <v>180</v>
      </c>
      <c r="G7" s="110" t="s">
        <v>7</v>
      </c>
      <c r="H7" s="141">
        <f t="shared" ref="H7:H9" si="0">F7*D7/1000000</f>
        <v>11.28276</v>
      </c>
      <c r="I7" s="110"/>
      <c r="J7" s="110" t="s">
        <v>12</v>
      </c>
      <c r="L7" s="24"/>
    </row>
    <row r="8" spans="2:14" ht="13.5" thickBot="1" x14ac:dyDescent="0.25">
      <c r="B8" s="40"/>
      <c r="C8" s="110"/>
      <c r="D8" s="112">
        <v>14000</v>
      </c>
      <c r="E8" s="112" t="s">
        <v>291</v>
      </c>
      <c r="F8" s="115">
        <f>VLOOKUP(E8,Afvalcategorieën!$B$3:$C$21,2,FALSE)</f>
        <v>366</v>
      </c>
      <c r="G8" s="110" t="s">
        <v>7</v>
      </c>
      <c r="H8" s="141">
        <f t="shared" si="0"/>
        <v>5.1239999999999997</v>
      </c>
      <c r="I8" s="110"/>
      <c r="J8" s="110" t="s">
        <v>13</v>
      </c>
      <c r="L8" s="24"/>
    </row>
    <row r="9" spans="2:14" ht="13.5" thickBot="1" x14ac:dyDescent="0.25">
      <c r="B9" s="40"/>
      <c r="C9" s="110" t="s">
        <v>436</v>
      </c>
      <c r="D9" s="326">
        <v>111240</v>
      </c>
      <c r="E9" s="112" t="s">
        <v>9</v>
      </c>
      <c r="F9" s="115">
        <f>VLOOKUP(E9,Afvalcategorieën!$B$3:$C$21,2,FALSE)</f>
        <v>35</v>
      </c>
      <c r="G9" s="110" t="s">
        <v>7</v>
      </c>
      <c r="H9" s="141">
        <f t="shared" si="0"/>
        <v>3.8934000000000002</v>
      </c>
      <c r="I9" s="110"/>
      <c r="J9" s="110" t="s">
        <v>13</v>
      </c>
      <c r="L9" s="24"/>
    </row>
    <row r="10" spans="2:14" ht="14.25" thickTop="1" thickBot="1" x14ac:dyDescent="0.25">
      <c r="B10" s="40"/>
      <c r="F10" s="42"/>
      <c r="G10" s="131" t="s">
        <v>0</v>
      </c>
      <c r="H10" s="132">
        <f>SUM(H6:H9)</f>
        <v>26.630399999999998</v>
      </c>
      <c r="I10" s="133" t="s">
        <v>3</v>
      </c>
      <c r="L10" s="24"/>
    </row>
    <row r="11" spans="2:14" ht="13.5" thickTop="1" x14ac:dyDescent="0.2">
      <c r="B11" s="41"/>
      <c r="F11" s="42"/>
      <c r="H11" s="64"/>
      <c r="L11" s="24"/>
    </row>
    <row r="12" spans="2:14" x14ac:dyDescent="0.2">
      <c r="C12" s="220"/>
    </row>
    <row r="13" spans="2:14" x14ac:dyDescent="0.2">
      <c r="D13" s="220" t="s">
        <v>1393</v>
      </c>
    </row>
  </sheetData>
  <mergeCells count="1">
    <mergeCell ref="C2:G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Afvalcategorieën!$B$3:$B$21</xm:f>
          </x14:formula1>
          <xm:sqref>E6:E9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922"/>
  <sheetViews>
    <sheetView zoomScaleNormal="100" workbookViewId="0">
      <selection activeCell="C28" sqref="C28"/>
    </sheetView>
  </sheetViews>
  <sheetFormatPr defaultColWidth="8.85546875" defaultRowHeight="12.75" x14ac:dyDescent="0.2"/>
  <cols>
    <col min="1" max="1" width="8.85546875" style="24"/>
    <col min="2" max="2" width="7.28515625" style="24" customWidth="1"/>
    <col min="3" max="3" width="25.85546875" style="24" customWidth="1"/>
    <col min="4" max="4" width="21.42578125" style="24" customWidth="1"/>
    <col min="5" max="5" width="21.7109375" style="24" customWidth="1"/>
    <col min="6" max="6" width="17.28515625" style="24" customWidth="1"/>
    <col min="7" max="7" width="16.42578125" style="24" customWidth="1"/>
    <col min="8" max="8" width="16.140625" style="24" customWidth="1"/>
    <col min="9" max="9" width="11.42578125" style="24" customWidth="1"/>
    <col min="10" max="10" width="34.7109375" style="24" customWidth="1"/>
    <col min="11" max="11" width="8.85546875" style="24"/>
    <col min="12" max="12" width="35.42578125" style="24" customWidth="1"/>
    <col min="13" max="16384" width="8.85546875" style="24"/>
  </cols>
  <sheetData>
    <row r="1" spans="2:13" s="23" customFormat="1" ht="39.950000000000003" customHeight="1" x14ac:dyDescent="0.2"/>
    <row r="2" spans="2:13" s="23" customFormat="1" ht="39.950000000000003" customHeight="1" x14ac:dyDescent="0.2">
      <c r="C2" s="367" t="s">
        <v>340</v>
      </c>
      <c r="D2" s="367"/>
      <c r="E2" s="367"/>
      <c r="F2" s="60"/>
      <c r="G2" s="60"/>
      <c r="H2" s="48"/>
      <c r="I2" s="48"/>
      <c r="J2" s="48"/>
      <c r="K2" s="48"/>
      <c r="L2" s="48"/>
      <c r="M2" s="48"/>
    </row>
    <row r="3" spans="2:13" s="23" customFormat="1" ht="18.600000000000001" customHeight="1" x14ac:dyDescent="0.2">
      <c r="C3" s="125"/>
      <c r="D3" s="125"/>
      <c r="E3" s="125"/>
      <c r="F3" s="60"/>
      <c r="G3" s="60"/>
      <c r="H3" s="48"/>
      <c r="I3" s="48"/>
      <c r="J3" s="48"/>
      <c r="K3" s="48"/>
      <c r="L3" s="48"/>
      <c r="M3" s="48"/>
    </row>
    <row r="4" spans="2:13" x14ac:dyDescent="0.2">
      <c r="C4" s="124"/>
      <c r="E4" s="42"/>
    </row>
    <row r="5" spans="2:13" s="43" customFormat="1" hidden="1" x14ac:dyDescent="0.2">
      <c r="C5" s="35"/>
      <c r="D5" s="35"/>
      <c r="E5" s="35"/>
      <c r="F5" s="35"/>
      <c r="G5" s="35"/>
      <c r="H5" s="35"/>
      <c r="I5" s="35"/>
      <c r="J5" s="35"/>
      <c r="K5" s="35"/>
      <c r="L5" s="35"/>
    </row>
    <row r="6" spans="2:13" hidden="1" x14ac:dyDescent="0.2">
      <c r="C6" s="63"/>
      <c r="D6" s="37"/>
      <c r="E6" s="38"/>
      <c r="F6" s="36"/>
      <c r="G6" s="37"/>
      <c r="H6" s="39"/>
      <c r="I6" s="36"/>
      <c r="J6" s="36"/>
      <c r="K6" s="36"/>
      <c r="L6" s="36"/>
    </row>
    <row r="7" spans="2:13" hidden="1" x14ac:dyDescent="0.2">
      <c r="B7" s="40"/>
      <c r="C7" s="36"/>
      <c r="D7" s="37"/>
      <c r="E7" s="38"/>
      <c r="F7" s="36"/>
      <c r="G7" s="37"/>
      <c r="H7" s="36"/>
      <c r="I7" s="36"/>
      <c r="J7" s="36"/>
      <c r="K7" s="36"/>
      <c r="L7" s="36"/>
    </row>
    <row r="8" spans="2:13" hidden="1" x14ac:dyDescent="0.2">
      <c r="B8" s="40"/>
      <c r="C8" s="36"/>
      <c r="D8" s="37"/>
      <c r="E8" s="38"/>
      <c r="F8" s="36"/>
      <c r="G8" s="37"/>
      <c r="H8" s="36"/>
      <c r="I8" s="36"/>
      <c r="J8" s="36"/>
      <c r="K8" s="36"/>
      <c r="L8" s="36"/>
    </row>
    <row r="9" spans="2:13" hidden="1" x14ac:dyDescent="0.2">
      <c r="B9" s="40"/>
      <c r="C9" s="36"/>
      <c r="D9" s="37"/>
      <c r="E9" s="38"/>
      <c r="F9" s="36"/>
      <c r="G9" s="37"/>
      <c r="H9" s="36"/>
      <c r="I9" s="36"/>
      <c r="J9" s="36"/>
      <c r="K9" s="36"/>
      <c r="L9" s="36"/>
    </row>
    <row r="10" spans="2:13" hidden="1" x14ac:dyDescent="0.2">
      <c r="B10" s="40"/>
      <c r="C10" s="36"/>
      <c r="D10" s="37"/>
      <c r="E10" s="38"/>
      <c r="F10" s="36"/>
      <c r="G10" s="37"/>
      <c r="H10" s="36"/>
      <c r="I10" s="36"/>
      <c r="J10" s="36"/>
      <c r="K10" s="36"/>
      <c r="L10" s="36"/>
    </row>
    <row r="11" spans="2:13" hidden="1" x14ac:dyDescent="0.2">
      <c r="B11" s="40"/>
      <c r="C11" s="36"/>
      <c r="D11" s="37"/>
      <c r="E11" s="38"/>
      <c r="F11" s="36"/>
      <c r="G11" s="37"/>
      <c r="H11" s="36"/>
      <c r="I11" s="36"/>
      <c r="J11" s="36"/>
      <c r="K11" s="36"/>
      <c r="L11" s="36"/>
    </row>
    <row r="12" spans="2:13" hidden="1" x14ac:dyDescent="0.2">
      <c r="B12" s="40"/>
      <c r="C12" s="36"/>
      <c r="D12" s="37"/>
      <c r="E12" s="38"/>
      <c r="F12" s="36"/>
      <c r="G12" s="37"/>
      <c r="H12" s="36"/>
      <c r="I12" s="36"/>
      <c r="J12" s="36"/>
      <c r="K12" s="36"/>
      <c r="L12" s="36"/>
    </row>
    <row r="13" spans="2:13" hidden="1" x14ac:dyDescent="0.2">
      <c r="B13" s="41"/>
      <c r="C13" s="36"/>
      <c r="D13" s="37"/>
      <c r="E13" s="38"/>
      <c r="F13" s="36"/>
      <c r="G13" s="37"/>
      <c r="H13" s="36"/>
      <c r="I13" s="36"/>
      <c r="J13" s="36"/>
      <c r="K13" s="36"/>
      <c r="L13" s="36"/>
    </row>
    <row r="14" spans="2:13" hidden="1" x14ac:dyDescent="0.2">
      <c r="B14" s="40"/>
      <c r="C14" s="36"/>
      <c r="D14" s="37"/>
      <c r="E14" s="38"/>
      <c r="F14" s="36"/>
      <c r="G14" s="37"/>
      <c r="H14" s="36"/>
      <c r="I14" s="36"/>
      <c r="J14" s="36"/>
      <c r="K14" s="36"/>
      <c r="L14" s="36"/>
    </row>
    <row r="15" spans="2:13" hidden="1" x14ac:dyDescent="0.2">
      <c r="B15" s="40"/>
      <c r="E15" s="42"/>
      <c r="J15" s="24">
        <f>SUM(J6:J14)</f>
        <v>0</v>
      </c>
      <c r="K15" s="24" t="s">
        <v>11</v>
      </c>
    </row>
    <row r="16" spans="2:13" hidden="1" x14ac:dyDescent="0.2">
      <c r="B16" s="41"/>
      <c r="E16" s="42"/>
      <c r="I16" s="35" t="s">
        <v>0</v>
      </c>
      <c r="J16" s="50">
        <f>J15/1000</f>
        <v>0</v>
      </c>
      <c r="K16" s="35" t="s">
        <v>3</v>
      </c>
    </row>
    <row r="17" spans="2:11" x14ac:dyDescent="0.2">
      <c r="B17" s="41"/>
      <c r="E17" s="42"/>
    </row>
    <row r="18" spans="2:11" ht="13.5" thickBot="1" x14ac:dyDescent="0.25">
      <c r="C18" s="124"/>
      <c r="E18" s="42"/>
    </row>
    <row r="19" spans="2:11" ht="14.25" thickTop="1" thickBot="1" x14ac:dyDescent="0.25">
      <c r="C19" s="107" t="s">
        <v>327</v>
      </c>
      <c r="D19" s="107" t="s">
        <v>341</v>
      </c>
      <c r="E19" s="107" t="s">
        <v>342</v>
      </c>
      <c r="F19" s="107" t="s">
        <v>346</v>
      </c>
      <c r="G19" s="107" t="s">
        <v>343</v>
      </c>
      <c r="H19" s="107"/>
      <c r="I19" s="119"/>
      <c r="J19" s="107" t="s">
        <v>338</v>
      </c>
    </row>
    <row r="20" spans="2:11" ht="16.5" thickTop="1" thickBot="1" x14ac:dyDescent="0.3">
      <c r="C20" s="242" t="s">
        <v>427</v>
      </c>
      <c r="E20" s="243">
        <v>117049</v>
      </c>
      <c r="F20">
        <v>0.91</v>
      </c>
      <c r="G20" s="327">
        <f>SUM(E20*F20)</f>
        <v>106514.59</v>
      </c>
      <c r="H20" s="110"/>
      <c r="I20" s="120" t="s">
        <v>55</v>
      </c>
    </row>
    <row r="21" spans="2:11" ht="13.5" thickBot="1" x14ac:dyDescent="0.25">
      <c r="B21" s="40"/>
      <c r="C21" s="110"/>
      <c r="D21" s="112"/>
      <c r="E21" s="115"/>
      <c r="F21" s="110"/>
      <c r="G21" s="112"/>
      <c r="H21" s="112"/>
      <c r="I21" s="110"/>
      <c r="J21" s="110"/>
    </row>
    <row r="22" spans="2:11" ht="13.5" thickBot="1" x14ac:dyDescent="0.25">
      <c r="B22" s="41"/>
      <c r="C22" s="111"/>
      <c r="D22" s="113"/>
      <c r="E22" s="116"/>
      <c r="F22" s="111"/>
      <c r="G22" s="113"/>
      <c r="H22" s="113"/>
      <c r="I22" s="111"/>
      <c r="J22" s="111"/>
    </row>
    <row r="23" spans="2:11" ht="15.75" thickTop="1" thickBot="1" x14ac:dyDescent="0.3">
      <c r="B23" s="40"/>
      <c r="D23" s="51"/>
      <c r="E23" s="42"/>
      <c r="F23" s="147" t="s">
        <v>0</v>
      </c>
      <c r="G23" s="148">
        <f>SUM(G20:G22)</f>
        <v>106514.59</v>
      </c>
      <c r="H23" s="149" t="s">
        <v>344</v>
      </c>
    </row>
    <row r="24" spans="2:11" ht="15.75" thickTop="1" thickBot="1" x14ac:dyDescent="0.3">
      <c r="B24" s="40"/>
      <c r="E24" s="42"/>
      <c r="F24" s="144" t="s">
        <v>0</v>
      </c>
      <c r="G24" s="145">
        <f>G23/1000</f>
        <v>106.51459</v>
      </c>
      <c r="H24" s="146" t="s">
        <v>345</v>
      </c>
    </row>
    <row r="25" spans="2:11" ht="13.5" thickTop="1" x14ac:dyDescent="0.2">
      <c r="B25" s="40"/>
      <c r="E25" s="42"/>
      <c r="F25" s="124"/>
      <c r="G25" s="143"/>
      <c r="H25" s="124"/>
    </row>
    <row r="26" spans="2:11" x14ac:dyDescent="0.2">
      <c r="K26" s="51"/>
    </row>
    <row r="27" spans="2:11" x14ac:dyDescent="0.2">
      <c r="K27" s="51"/>
    </row>
    <row r="28" spans="2:11" x14ac:dyDescent="0.2">
      <c r="B28" s="43"/>
      <c r="C28" s="220" t="s">
        <v>1394</v>
      </c>
    </row>
    <row r="29" spans="2:11" x14ac:dyDescent="0.2">
      <c r="B29" s="43"/>
    </row>
    <row r="31" spans="2:11" x14ac:dyDescent="0.2">
      <c r="B31" s="53"/>
      <c r="C31" s="220"/>
    </row>
    <row r="32" spans="2:11" x14ac:dyDescent="0.2">
      <c r="B32" s="54"/>
      <c r="D32" s="55"/>
      <c r="F32" s="51"/>
    </row>
    <row r="33" spans="2:8" x14ac:dyDescent="0.2">
      <c r="B33" s="54"/>
      <c r="D33" s="55"/>
      <c r="F33" s="51"/>
    </row>
    <row r="34" spans="2:8" x14ac:dyDescent="0.2">
      <c r="B34" s="54"/>
      <c r="D34" s="55"/>
      <c r="F34" s="51"/>
    </row>
    <row r="35" spans="2:8" x14ac:dyDescent="0.2">
      <c r="C35" s="220"/>
      <c r="F35" s="56"/>
      <c r="G35" s="43"/>
    </row>
    <row r="36" spans="2:8" x14ac:dyDescent="0.2">
      <c r="F36" s="51"/>
    </row>
    <row r="37" spans="2:8" x14ac:dyDescent="0.2">
      <c r="B37" s="46"/>
      <c r="C37" s="46"/>
      <c r="D37" s="46"/>
      <c r="E37" s="57"/>
      <c r="F37" s="58"/>
      <c r="G37" s="46"/>
      <c r="H37" s="59"/>
    </row>
    <row r="38" spans="2:8" x14ac:dyDescent="0.2">
      <c r="E38" s="40"/>
      <c r="H38" s="43"/>
    </row>
    <row r="39" spans="2:8" x14ac:dyDescent="0.2">
      <c r="E39" s="40"/>
    </row>
    <row r="40" spans="2:8" x14ac:dyDescent="0.2">
      <c r="E40" s="40"/>
    </row>
    <row r="41" spans="2:8" x14ac:dyDescent="0.2">
      <c r="E41" s="40"/>
    </row>
    <row r="42" spans="2:8" x14ac:dyDescent="0.2">
      <c r="E42" s="40"/>
    </row>
    <row r="43" spans="2:8" x14ac:dyDescent="0.2">
      <c r="E43" s="40"/>
    </row>
    <row r="44" spans="2:8" x14ac:dyDescent="0.2">
      <c r="E44" s="40"/>
    </row>
    <row r="45" spans="2:8" x14ac:dyDescent="0.2">
      <c r="E45" s="40"/>
    </row>
    <row r="46" spans="2:8" x14ac:dyDescent="0.2">
      <c r="E46" s="40"/>
    </row>
    <row r="47" spans="2:8" x14ac:dyDescent="0.2">
      <c r="E47" s="40"/>
    </row>
    <row r="48" spans="2:8" x14ac:dyDescent="0.2">
      <c r="E48" s="40"/>
    </row>
    <row r="49" spans="5:5" x14ac:dyDescent="0.2">
      <c r="E49" s="40"/>
    </row>
    <row r="50" spans="5:5" x14ac:dyDescent="0.2">
      <c r="E50" s="40"/>
    </row>
    <row r="51" spans="5:5" x14ac:dyDescent="0.2">
      <c r="E51" s="40"/>
    </row>
    <row r="52" spans="5:5" x14ac:dyDescent="0.2">
      <c r="E52" s="40"/>
    </row>
    <row r="53" spans="5:5" x14ac:dyDescent="0.2">
      <c r="E53" s="40"/>
    </row>
    <row r="54" spans="5:5" x14ac:dyDescent="0.2">
      <c r="E54" s="40"/>
    </row>
    <row r="55" spans="5:5" x14ac:dyDescent="0.2">
      <c r="E55" s="40"/>
    </row>
    <row r="56" spans="5:5" x14ac:dyDescent="0.2">
      <c r="E56" s="40"/>
    </row>
    <row r="57" spans="5:5" x14ac:dyDescent="0.2">
      <c r="E57" s="40"/>
    </row>
    <row r="58" spans="5:5" x14ac:dyDescent="0.2">
      <c r="E58" s="40"/>
    </row>
    <row r="59" spans="5:5" x14ac:dyDescent="0.2">
      <c r="E59" s="40"/>
    </row>
    <row r="60" spans="5:5" x14ac:dyDescent="0.2">
      <c r="E60" s="40"/>
    </row>
    <row r="61" spans="5:5" x14ac:dyDescent="0.2">
      <c r="E61" s="40"/>
    </row>
    <row r="62" spans="5:5" x14ac:dyDescent="0.2">
      <c r="E62" s="40"/>
    </row>
    <row r="63" spans="5:5" x14ac:dyDescent="0.2">
      <c r="E63" s="40"/>
    </row>
    <row r="64" spans="5:5" x14ac:dyDescent="0.2">
      <c r="E64" s="40"/>
    </row>
    <row r="65" spans="5:5" x14ac:dyDescent="0.2">
      <c r="E65" s="40"/>
    </row>
    <row r="66" spans="5:5" x14ac:dyDescent="0.2">
      <c r="E66" s="40"/>
    </row>
    <row r="67" spans="5:5" x14ac:dyDescent="0.2">
      <c r="E67" s="40"/>
    </row>
    <row r="68" spans="5:5" x14ac:dyDescent="0.2">
      <c r="E68" s="40"/>
    </row>
    <row r="69" spans="5:5" x14ac:dyDescent="0.2">
      <c r="E69" s="40"/>
    </row>
    <row r="70" spans="5:5" x14ac:dyDescent="0.2">
      <c r="E70" s="40"/>
    </row>
    <row r="71" spans="5:5" x14ac:dyDescent="0.2">
      <c r="E71" s="40"/>
    </row>
    <row r="72" spans="5:5" x14ac:dyDescent="0.2">
      <c r="E72" s="40"/>
    </row>
    <row r="73" spans="5:5" x14ac:dyDescent="0.2">
      <c r="E73" s="40"/>
    </row>
    <row r="74" spans="5:5" x14ac:dyDescent="0.2">
      <c r="E74" s="40"/>
    </row>
    <row r="75" spans="5:5" x14ac:dyDescent="0.2">
      <c r="E75" s="40"/>
    </row>
    <row r="76" spans="5:5" x14ac:dyDescent="0.2">
      <c r="E76" s="40"/>
    </row>
    <row r="77" spans="5:5" x14ac:dyDescent="0.2">
      <c r="E77" s="40"/>
    </row>
    <row r="78" spans="5:5" x14ac:dyDescent="0.2">
      <c r="E78" s="40"/>
    </row>
    <row r="79" spans="5:5" x14ac:dyDescent="0.2">
      <c r="E79" s="40"/>
    </row>
    <row r="80" spans="5:5" x14ac:dyDescent="0.2">
      <c r="E80" s="40"/>
    </row>
    <row r="81" spans="5:5" x14ac:dyDescent="0.2">
      <c r="E81" s="40"/>
    </row>
    <row r="82" spans="5:5" x14ac:dyDescent="0.2">
      <c r="E82" s="40"/>
    </row>
    <row r="83" spans="5:5" x14ac:dyDescent="0.2">
      <c r="E83" s="40"/>
    </row>
    <row r="84" spans="5:5" x14ac:dyDescent="0.2">
      <c r="E84" s="40"/>
    </row>
    <row r="85" spans="5:5" x14ac:dyDescent="0.2">
      <c r="E85" s="40"/>
    </row>
    <row r="86" spans="5:5" x14ac:dyDescent="0.2">
      <c r="E86" s="40"/>
    </row>
    <row r="87" spans="5:5" x14ac:dyDescent="0.2">
      <c r="E87" s="40"/>
    </row>
    <row r="88" spans="5:5" x14ac:dyDescent="0.2">
      <c r="E88" s="40"/>
    </row>
    <row r="89" spans="5:5" x14ac:dyDescent="0.2">
      <c r="E89" s="40"/>
    </row>
    <row r="90" spans="5:5" x14ac:dyDescent="0.2">
      <c r="E90" s="40"/>
    </row>
    <row r="91" spans="5:5" x14ac:dyDescent="0.2">
      <c r="E91" s="40"/>
    </row>
    <row r="92" spans="5:5" x14ac:dyDescent="0.2">
      <c r="E92" s="40"/>
    </row>
    <row r="93" spans="5:5" x14ac:dyDescent="0.2">
      <c r="E93" s="40"/>
    </row>
    <row r="94" spans="5:5" x14ac:dyDescent="0.2">
      <c r="E94" s="40"/>
    </row>
    <row r="95" spans="5:5" x14ac:dyDescent="0.2">
      <c r="E95" s="40"/>
    </row>
    <row r="96" spans="5:5" x14ac:dyDescent="0.2">
      <c r="E96" s="40"/>
    </row>
    <row r="97" spans="5:5" x14ac:dyDescent="0.2">
      <c r="E97" s="40"/>
    </row>
    <row r="98" spans="5:5" x14ac:dyDescent="0.2">
      <c r="E98" s="40"/>
    </row>
    <row r="99" spans="5:5" x14ac:dyDescent="0.2">
      <c r="E99" s="40"/>
    </row>
    <row r="100" spans="5:5" x14ac:dyDescent="0.2">
      <c r="E100" s="40"/>
    </row>
    <row r="101" spans="5:5" x14ac:dyDescent="0.2">
      <c r="E101" s="40"/>
    </row>
    <row r="102" spans="5:5" x14ac:dyDescent="0.2">
      <c r="E102" s="40"/>
    </row>
    <row r="103" spans="5:5" x14ac:dyDescent="0.2">
      <c r="E103" s="40"/>
    </row>
    <row r="104" spans="5:5" x14ac:dyDescent="0.2">
      <c r="E104" s="40"/>
    </row>
    <row r="105" spans="5:5" x14ac:dyDescent="0.2">
      <c r="E105" s="40"/>
    </row>
    <row r="106" spans="5:5" x14ac:dyDescent="0.2">
      <c r="E106" s="40"/>
    </row>
    <row r="107" spans="5:5" x14ac:dyDescent="0.2">
      <c r="E107" s="40"/>
    </row>
    <row r="108" spans="5:5" x14ac:dyDescent="0.2">
      <c r="E108" s="40"/>
    </row>
    <row r="109" spans="5:5" x14ac:dyDescent="0.2">
      <c r="E109" s="40"/>
    </row>
    <row r="110" spans="5:5" x14ac:dyDescent="0.2">
      <c r="E110" s="40"/>
    </row>
    <row r="111" spans="5:5" x14ac:dyDescent="0.2">
      <c r="E111" s="40"/>
    </row>
    <row r="112" spans="5:5" x14ac:dyDescent="0.2">
      <c r="E112" s="40"/>
    </row>
    <row r="113" spans="5:5" x14ac:dyDescent="0.2">
      <c r="E113" s="40"/>
    </row>
    <row r="114" spans="5:5" x14ac:dyDescent="0.2">
      <c r="E114" s="40"/>
    </row>
    <row r="115" spans="5:5" x14ac:dyDescent="0.2">
      <c r="E115" s="40"/>
    </row>
    <row r="116" spans="5:5" x14ac:dyDescent="0.2">
      <c r="E116" s="40"/>
    </row>
    <row r="117" spans="5:5" x14ac:dyDescent="0.2">
      <c r="E117" s="40"/>
    </row>
    <row r="118" spans="5:5" x14ac:dyDescent="0.2">
      <c r="E118" s="40"/>
    </row>
    <row r="119" spans="5:5" x14ac:dyDescent="0.2">
      <c r="E119" s="40"/>
    </row>
    <row r="120" spans="5:5" x14ac:dyDescent="0.2">
      <c r="E120" s="40"/>
    </row>
    <row r="121" spans="5:5" x14ac:dyDescent="0.2">
      <c r="E121" s="40"/>
    </row>
    <row r="122" spans="5:5" x14ac:dyDescent="0.2">
      <c r="E122" s="40"/>
    </row>
    <row r="123" spans="5:5" x14ac:dyDescent="0.2">
      <c r="E123" s="40"/>
    </row>
    <row r="124" spans="5:5" x14ac:dyDescent="0.2">
      <c r="E124" s="40"/>
    </row>
    <row r="125" spans="5:5" x14ac:dyDescent="0.2">
      <c r="E125" s="40"/>
    </row>
    <row r="126" spans="5:5" x14ac:dyDescent="0.2">
      <c r="E126" s="40"/>
    </row>
    <row r="127" spans="5:5" x14ac:dyDescent="0.2">
      <c r="E127" s="40"/>
    </row>
    <row r="128" spans="5:5" x14ac:dyDescent="0.2">
      <c r="E128" s="40"/>
    </row>
    <row r="129" spans="5:5" x14ac:dyDescent="0.2">
      <c r="E129" s="40"/>
    </row>
    <row r="130" spans="5:5" x14ac:dyDescent="0.2">
      <c r="E130" s="40"/>
    </row>
    <row r="131" spans="5:5" x14ac:dyDescent="0.2">
      <c r="E131" s="40"/>
    </row>
    <row r="132" spans="5:5" x14ac:dyDescent="0.2">
      <c r="E132" s="40"/>
    </row>
    <row r="133" spans="5:5" x14ac:dyDescent="0.2">
      <c r="E133" s="40"/>
    </row>
    <row r="134" spans="5:5" x14ac:dyDescent="0.2">
      <c r="E134" s="40"/>
    </row>
    <row r="135" spans="5:5" x14ac:dyDescent="0.2">
      <c r="E135" s="40"/>
    </row>
    <row r="136" spans="5:5" x14ac:dyDescent="0.2">
      <c r="E136" s="40"/>
    </row>
    <row r="137" spans="5:5" x14ac:dyDescent="0.2">
      <c r="E137" s="40"/>
    </row>
    <row r="138" spans="5:5" x14ac:dyDescent="0.2">
      <c r="E138" s="40"/>
    </row>
    <row r="139" spans="5:5" x14ac:dyDescent="0.2">
      <c r="E139" s="40"/>
    </row>
    <row r="140" spans="5:5" x14ac:dyDescent="0.2">
      <c r="E140" s="40"/>
    </row>
    <row r="141" spans="5:5" x14ac:dyDescent="0.2">
      <c r="E141" s="40"/>
    </row>
    <row r="142" spans="5:5" x14ac:dyDescent="0.2">
      <c r="E142" s="40"/>
    </row>
    <row r="143" spans="5:5" x14ac:dyDescent="0.2">
      <c r="E143" s="40"/>
    </row>
    <row r="144" spans="5:5" x14ac:dyDescent="0.2">
      <c r="E144" s="40"/>
    </row>
    <row r="145" spans="5:5" x14ac:dyDescent="0.2">
      <c r="E145" s="40"/>
    </row>
    <row r="146" spans="5:5" x14ac:dyDescent="0.2">
      <c r="E146" s="40"/>
    </row>
    <row r="147" spans="5:5" x14ac:dyDescent="0.2">
      <c r="E147" s="40"/>
    </row>
    <row r="148" spans="5:5" x14ac:dyDescent="0.2">
      <c r="E148" s="40"/>
    </row>
    <row r="149" spans="5:5" x14ac:dyDescent="0.2">
      <c r="E149" s="40"/>
    </row>
    <row r="150" spans="5:5" x14ac:dyDescent="0.2">
      <c r="E150" s="40"/>
    </row>
    <row r="151" spans="5:5" x14ac:dyDescent="0.2">
      <c r="E151" s="40"/>
    </row>
    <row r="152" spans="5:5" x14ac:dyDescent="0.2">
      <c r="E152" s="40"/>
    </row>
    <row r="153" spans="5:5" x14ac:dyDescent="0.2">
      <c r="E153" s="40"/>
    </row>
    <row r="154" spans="5:5" x14ac:dyDescent="0.2">
      <c r="E154" s="40"/>
    </row>
    <row r="155" spans="5:5" x14ac:dyDescent="0.2">
      <c r="E155" s="40"/>
    </row>
    <row r="156" spans="5:5" x14ac:dyDescent="0.2">
      <c r="E156" s="40"/>
    </row>
    <row r="157" spans="5:5" x14ac:dyDescent="0.2">
      <c r="E157" s="40"/>
    </row>
    <row r="158" spans="5:5" x14ac:dyDescent="0.2">
      <c r="E158" s="40"/>
    </row>
    <row r="159" spans="5:5" x14ac:dyDescent="0.2">
      <c r="E159" s="40"/>
    </row>
    <row r="160" spans="5:5" x14ac:dyDescent="0.2">
      <c r="E160" s="40"/>
    </row>
    <row r="161" spans="5:5" x14ac:dyDescent="0.2">
      <c r="E161" s="40"/>
    </row>
    <row r="162" spans="5:5" x14ac:dyDescent="0.2">
      <c r="E162" s="40"/>
    </row>
    <row r="163" spans="5:5" x14ac:dyDescent="0.2">
      <c r="E163" s="40"/>
    </row>
    <row r="164" spans="5:5" x14ac:dyDescent="0.2">
      <c r="E164" s="40"/>
    </row>
    <row r="165" spans="5:5" x14ac:dyDescent="0.2">
      <c r="E165" s="40"/>
    </row>
    <row r="166" spans="5:5" x14ac:dyDescent="0.2">
      <c r="E166" s="40"/>
    </row>
    <row r="167" spans="5:5" x14ac:dyDescent="0.2">
      <c r="E167" s="40"/>
    </row>
    <row r="168" spans="5:5" x14ac:dyDescent="0.2">
      <c r="E168" s="40"/>
    </row>
    <row r="169" spans="5:5" x14ac:dyDescent="0.2">
      <c r="E169" s="40"/>
    </row>
    <row r="170" spans="5:5" x14ac:dyDescent="0.2">
      <c r="E170" s="40"/>
    </row>
    <row r="171" spans="5:5" x14ac:dyDescent="0.2">
      <c r="E171" s="40"/>
    </row>
    <row r="172" spans="5:5" x14ac:dyDescent="0.2">
      <c r="E172" s="40"/>
    </row>
    <row r="173" spans="5:5" x14ac:dyDescent="0.2">
      <c r="E173" s="40"/>
    </row>
    <row r="174" spans="5:5" x14ac:dyDescent="0.2">
      <c r="E174" s="40"/>
    </row>
    <row r="175" spans="5:5" x14ac:dyDescent="0.2">
      <c r="E175" s="40"/>
    </row>
    <row r="176" spans="5:5" x14ac:dyDescent="0.2">
      <c r="E176" s="40"/>
    </row>
    <row r="177" spans="5:5" x14ac:dyDescent="0.2">
      <c r="E177" s="40"/>
    </row>
    <row r="178" spans="5:5" x14ac:dyDescent="0.2">
      <c r="E178" s="40"/>
    </row>
    <row r="179" spans="5:5" x14ac:dyDescent="0.2">
      <c r="E179" s="40"/>
    </row>
    <row r="180" spans="5:5" x14ac:dyDescent="0.2">
      <c r="E180" s="40"/>
    </row>
    <row r="181" spans="5:5" x14ac:dyDescent="0.2">
      <c r="E181" s="40"/>
    </row>
    <row r="182" spans="5:5" x14ac:dyDescent="0.2">
      <c r="E182" s="40"/>
    </row>
    <row r="183" spans="5:5" x14ac:dyDescent="0.2">
      <c r="E183" s="40"/>
    </row>
    <row r="184" spans="5:5" x14ac:dyDescent="0.2">
      <c r="E184" s="40"/>
    </row>
    <row r="185" spans="5:5" x14ac:dyDescent="0.2">
      <c r="E185" s="40"/>
    </row>
    <row r="186" spans="5:5" x14ac:dyDescent="0.2">
      <c r="E186" s="40"/>
    </row>
    <row r="187" spans="5:5" x14ac:dyDescent="0.2">
      <c r="E187" s="40"/>
    </row>
    <row r="188" spans="5:5" x14ac:dyDescent="0.2">
      <c r="E188" s="40"/>
    </row>
    <row r="189" spans="5:5" x14ac:dyDescent="0.2">
      <c r="E189" s="40"/>
    </row>
    <row r="190" spans="5:5" x14ac:dyDescent="0.2">
      <c r="E190" s="40"/>
    </row>
    <row r="191" spans="5:5" x14ac:dyDescent="0.2">
      <c r="E191" s="40"/>
    </row>
    <row r="192" spans="5:5" x14ac:dyDescent="0.2">
      <c r="E192" s="40"/>
    </row>
    <row r="193" spans="5:5" x14ac:dyDescent="0.2">
      <c r="E193" s="40"/>
    </row>
    <row r="194" spans="5:5" x14ac:dyDescent="0.2">
      <c r="E194" s="40"/>
    </row>
    <row r="195" spans="5:5" x14ac:dyDescent="0.2">
      <c r="E195" s="40"/>
    </row>
    <row r="196" spans="5:5" x14ac:dyDescent="0.2">
      <c r="E196" s="40"/>
    </row>
    <row r="197" spans="5:5" x14ac:dyDescent="0.2">
      <c r="E197" s="40"/>
    </row>
    <row r="198" spans="5:5" x14ac:dyDescent="0.2">
      <c r="E198" s="40"/>
    </row>
    <row r="199" spans="5:5" x14ac:dyDescent="0.2">
      <c r="E199" s="40"/>
    </row>
    <row r="200" spans="5:5" x14ac:dyDescent="0.2">
      <c r="E200" s="40"/>
    </row>
    <row r="201" spans="5:5" x14ac:dyDescent="0.2">
      <c r="E201" s="40"/>
    </row>
    <row r="202" spans="5:5" x14ac:dyDescent="0.2">
      <c r="E202" s="40"/>
    </row>
    <row r="203" spans="5:5" x14ac:dyDescent="0.2">
      <c r="E203" s="40"/>
    </row>
    <row r="204" spans="5:5" x14ac:dyDescent="0.2">
      <c r="E204" s="40"/>
    </row>
    <row r="205" spans="5:5" x14ac:dyDescent="0.2">
      <c r="E205" s="40"/>
    </row>
    <row r="206" spans="5:5" x14ac:dyDescent="0.2">
      <c r="E206" s="40"/>
    </row>
    <row r="207" spans="5:5" x14ac:dyDescent="0.2">
      <c r="E207" s="40"/>
    </row>
    <row r="208" spans="5:5" x14ac:dyDescent="0.2">
      <c r="E208" s="40"/>
    </row>
    <row r="209" spans="5:5" x14ac:dyDescent="0.2">
      <c r="E209" s="40"/>
    </row>
    <row r="210" spans="5:5" x14ac:dyDescent="0.2">
      <c r="E210" s="40"/>
    </row>
    <row r="211" spans="5:5" x14ac:dyDescent="0.2">
      <c r="E211" s="40"/>
    </row>
    <row r="212" spans="5:5" x14ac:dyDescent="0.2">
      <c r="E212" s="40"/>
    </row>
    <row r="213" spans="5:5" x14ac:dyDescent="0.2">
      <c r="E213" s="40"/>
    </row>
    <row r="214" spans="5:5" x14ac:dyDescent="0.2">
      <c r="E214" s="40"/>
    </row>
    <row r="215" spans="5:5" x14ac:dyDescent="0.2">
      <c r="E215" s="40"/>
    </row>
    <row r="216" spans="5:5" x14ac:dyDescent="0.2">
      <c r="E216" s="40"/>
    </row>
    <row r="217" spans="5:5" x14ac:dyDescent="0.2">
      <c r="E217" s="40"/>
    </row>
    <row r="218" spans="5:5" x14ac:dyDescent="0.2">
      <c r="E218" s="40"/>
    </row>
    <row r="219" spans="5:5" x14ac:dyDescent="0.2">
      <c r="E219" s="40"/>
    </row>
    <row r="220" spans="5:5" x14ac:dyDescent="0.2">
      <c r="E220" s="40"/>
    </row>
    <row r="221" spans="5:5" x14ac:dyDescent="0.2">
      <c r="E221" s="40"/>
    </row>
    <row r="222" spans="5:5" x14ac:dyDescent="0.2">
      <c r="E222" s="40"/>
    </row>
    <row r="223" spans="5:5" x14ac:dyDescent="0.2">
      <c r="E223" s="40"/>
    </row>
    <row r="224" spans="5:5" x14ac:dyDescent="0.2">
      <c r="E224" s="40"/>
    </row>
    <row r="225" spans="5:5" x14ac:dyDescent="0.2">
      <c r="E225" s="40"/>
    </row>
    <row r="226" spans="5:5" x14ac:dyDescent="0.2">
      <c r="E226" s="40"/>
    </row>
    <row r="227" spans="5:5" x14ac:dyDescent="0.2">
      <c r="E227" s="40"/>
    </row>
    <row r="228" spans="5:5" x14ac:dyDescent="0.2">
      <c r="E228" s="40"/>
    </row>
    <row r="229" spans="5:5" x14ac:dyDescent="0.2">
      <c r="E229" s="40"/>
    </row>
    <row r="230" spans="5:5" x14ac:dyDescent="0.2">
      <c r="E230" s="40"/>
    </row>
    <row r="231" spans="5:5" x14ac:dyDescent="0.2">
      <c r="E231" s="40"/>
    </row>
    <row r="232" spans="5:5" x14ac:dyDescent="0.2">
      <c r="E232" s="40"/>
    </row>
    <row r="233" spans="5:5" x14ac:dyDescent="0.2">
      <c r="E233" s="40"/>
    </row>
    <row r="234" spans="5:5" x14ac:dyDescent="0.2">
      <c r="E234" s="40"/>
    </row>
    <row r="235" spans="5:5" x14ac:dyDescent="0.2">
      <c r="E235" s="40"/>
    </row>
    <row r="236" spans="5:5" x14ac:dyDescent="0.2">
      <c r="E236" s="40"/>
    </row>
    <row r="237" spans="5:5" x14ac:dyDescent="0.2">
      <c r="E237" s="40"/>
    </row>
    <row r="238" spans="5:5" x14ac:dyDescent="0.2">
      <c r="E238" s="40"/>
    </row>
    <row r="239" spans="5:5" x14ac:dyDescent="0.2">
      <c r="E239" s="40"/>
    </row>
    <row r="240" spans="5:5" x14ac:dyDescent="0.2">
      <c r="E240" s="40"/>
    </row>
    <row r="241" spans="5:5" x14ac:dyDescent="0.2">
      <c r="E241" s="40"/>
    </row>
    <row r="242" spans="5:5" x14ac:dyDescent="0.2">
      <c r="E242" s="40"/>
    </row>
    <row r="243" spans="5:5" x14ac:dyDescent="0.2">
      <c r="E243" s="40"/>
    </row>
    <row r="244" spans="5:5" x14ac:dyDescent="0.2">
      <c r="E244" s="40"/>
    </row>
    <row r="245" spans="5:5" x14ac:dyDescent="0.2">
      <c r="E245" s="40"/>
    </row>
    <row r="246" spans="5:5" x14ac:dyDescent="0.2">
      <c r="E246" s="40"/>
    </row>
    <row r="247" spans="5:5" x14ac:dyDescent="0.2">
      <c r="E247" s="40"/>
    </row>
    <row r="248" spans="5:5" x14ac:dyDescent="0.2">
      <c r="E248" s="40"/>
    </row>
    <row r="249" spans="5:5" x14ac:dyDescent="0.2">
      <c r="E249" s="40"/>
    </row>
    <row r="250" spans="5:5" x14ac:dyDescent="0.2">
      <c r="E250" s="40"/>
    </row>
    <row r="251" spans="5:5" x14ac:dyDescent="0.2">
      <c r="E251" s="40"/>
    </row>
    <row r="252" spans="5:5" x14ac:dyDescent="0.2">
      <c r="E252" s="40"/>
    </row>
    <row r="253" spans="5:5" x14ac:dyDescent="0.2">
      <c r="E253" s="40"/>
    </row>
    <row r="254" spans="5:5" x14ac:dyDescent="0.2">
      <c r="E254" s="40"/>
    </row>
    <row r="255" spans="5:5" x14ac:dyDescent="0.2">
      <c r="E255" s="40"/>
    </row>
    <row r="256" spans="5:5" x14ac:dyDescent="0.2">
      <c r="E256" s="40"/>
    </row>
    <row r="257" spans="5:5" x14ac:dyDescent="0.2">
      <c r="E257" s="40"/>
    </row>
    <row r="258" spans="5:5" x14ac:dyDescent="0.2">
      <c r="E258" s="40"/>
    </row>
    <row r="259" spans="5:5" x14ac:dyDescent="0.2">
      <c r="E259" s="40"/>
    </row>
    <row r="260" spans="5:5" x14ac:dyDescent="0.2">
      <c r="E260" s="40"/>
    </row>
    <row r="261" spans="5:5" x14ac:dyDescent="0.2">
      <c r="E261" s="40"/>
    </row>
    <row r="262" spans="5:5" x14ac:dyDescent="0.2">
      <c r="E262" s="40"/>
    </row>
    <row r="263" spans="5:5" x14ac:dyDescent="0.2">
      <c r="E263" s="40"/>
    </row>
    <row r="264" spans="5:5" x14ac:dyDescent="0.2">
      <c r="E264" s="40"/>
    </row>
    <row r="265" spans="5:5" x14ac:dyDescent="0.2">
      <c r="E265" s="40"/>
    </row>
    <row r="266" spans="5:5" x14ac:dyDescent="0.2">
      <c r="E266" s="40"/>
    </row>
    <row r="267" spans="5:5" x14ac:dyDescent="0.2">
      <c r="E267" s="40"/>
    </row>
    <row r="268" spans="5:5" x14ac:dyDescent="0.2">
      <c r="E268" s="40"/>
    </row>
    <row r="269" spans="5:5" x14ac:dyDescent="0.2">
      <c r="E269" s="40"/>
    </row>
    <row r="270" spans="5:5" x14ac:dyDescent="0.2">
      <c r="E270" s="40"/>
    </row>
    <row r="271" spans="5:5" x14ac:dyDescent="0.2">
      <c r="E271" s="40"/>
    </row>
    <row r="272" spans="5:5" x14ac:dyDescent="0.2">
      <c r="E272" s="40"/>
    </row>
    <row r="273" spans="5:5" x14ac:dyDescent="0.2">
      <c r="E273" s="40"/>
    </row>
    <row r="274" spans="5:5" x14ac:dyDescent="0.2">
      <c r="E274" s="40"/>
    </row>
    <row r="275" spans="5:5" x14ac:dyDescent="0.2">
      <c r="E275" s="40"/>
    </row>
    <row r="276" spans="5:5" x14ac:dyDescent="0.2">
      <c r="E276" s="40"/>
    </row>
    <row r="277" spans="5:5" x14ac:dyDescent="0.2">
      <c r="E277" s="40"/>
    </row>
    <row r="278" spans="5:5" x14ac:dyDescent="0.2">
      <c r="E278" s="40"/>
    </row>
    <row r="279" spans="5:5" x14ac:dyDescent="0.2">
      <c r="E279" s="40"/>
    </row>
    <row r="280" spans="5:5" x14ac:dyDescent="0.2">
      <c r="E280" s="40"/>
    </row>
    <row r="281" spans="5:5" x14ac:dyDescent="0.2">
      <c r="E281" s="40"/>
    </row>
    <row r="282" spans="5:5" x14ac:dyDescent="0.2">
      <c r="E282" s="40"/>
    </row>
    <row r="283" spans="5:5" x14ac:dyDescent="0.2">
      <c r="E283" s="40"/>
    </row>
    <row r="284" spans="5:5" x14ac:dyDescent="0.2">
      <c r="E284" s="40"/>
    </row>
    <row r="285" spans="5:5" x14ac:dyDescent="0.2">
      <c r="E285" s="40"/>
    </row>
    <row r="286" spans="5:5" x14ac:dyDescent="0.2">
      <c r="E286" s="40"/>
    </row>
    <row r="287" spans="5:5" x14ac:dyDescent="0.2">
      <c r="E287" s="40"/>
    </row>
    <row r="288" spans="5:5" x14ac:dyDescent="0.2">
      <c r="E288" s="40"/>
    </row>
    <row r="289" spans="5:5" x14ac:dyDescent="0.2">
      <c r="E289" s="40"/>
    </row>
    <row r="290" spans="5:5" x14ac:dyDescent="0.2">
      <c r="E290" s="40"/>
    </row>
    <row r="291" spans="5:5" x14ac:dyDescent="0.2">
      <c r="E291" s="40"/>
    </row>
    <row r="292" spans="5:5" x14ac:dyDescent="0.2">
      <c r="E292" s="40"/>
    </row>
    <row r="293" spans="5:5" x14ac:dyDescent="0.2">
      <c r="E293" s="40"/>
    </row>
    <row r="294" spans="5:5" x14ac:dyDescent="0.2">
      <c r="E294" s="40"/>
    </row>
    <row r="295" spans="5:5" x14ac:dyDescent="0.2">
      <c r="E295" s="40"/>
    </row>
    <row r="296" spans="5:5" x14ac:dyDescent="0.2">
      <c r="E296" s="40"/>
    </row>
    <row r="297" spans="5:5" x14ac:dyDescent="0.2">
      <c r="E297" s="40"/>
    </row>
    <row r="298" spans="5:5" x14ac:dyDescent="0.2">
      <c r="E298" s="40"/>
    </row>
    <row r="299" spans="5:5" x14ac:dyDescent="0.2">
      <c r="E299" s="40"/>
    </row>
    <row r="300" spans="5:5" x14ac:dyDescent="0.2">
      <c r="E300" s="40"/>
    </row>
    <row r="301" spans="5:5" x14ac:dyDescent="0.2">
      <c r="E301" s="40"/>
    </row>
    <row r="302" spans="5:5" x14ac:dyDescent="0.2">
      <c r="E302" s="40"/>
    </row>
    <row r="303" spans="5:5" x14ac:dyDescent="0.2">
      <c r="E303" s="40"/>
    </row>
    <row r="304" spans="5:5" x14ac:dyDescent="0.2">
      <c r="E304" s="40"/>
    </row>
    <row r="305" spans="5:5" x14ac:dyDescent="0.2">
      <c r="E305" s="40"/>
    </row>
    <row r="306" spans="5:5" x14ac:dyDescent="0.2">
      <c r="E306" s="40"/>
    </row>
    <row r="307" spans="5:5" x14ac:dyDescent="0.2">
      <c r="E307" s="40"/>
    </row>
    <row r="308" spans="5:5" x14ac:dyDescent="0.2">
      <c r="E308" s="40"/>
    </row>
    <row r="309" spans="5:5" x14ac:dyDescent="0.2">
      <c r="E309" s="40"/>
    </row>
    <row r="310" spans="5:5" x14ac:dyDescent="0.2">
      <c r="E310" s="40"/>
    </row>
    <row r="311" spans="5:5" x14ac:dyDescent="0.2">
      <c r="E311" s="40"/>
    </row>
    <row r="312" spans="5:5" x14ac:dyDescent="0.2">
      <c r="E312" s="40"/>
    </row>
    <row r="313" spans="5:5" x14ac:dyDescent="0.2">
      <c r="E313" s="40"/>
    </row>
    <row r="314" spans="5:5" x14ac:dyDescent="0.2">
      <c r="E314" s="40"/>
    </row>
    <row r="315" spans="5:5" x14ac:dyDescent="0.2">
      <c r="E315" s="40"/>
    </row>
    <row r="316" spans="5:5" x14ac:dyDescent="0.2">
      <c r="E316" s="40"/>
    </row>
    <row r="317" spans="5:5" x14ac:dyDescent="0.2">
      <c r="E317" s="40"/>
    </row>
    <row r="318" spans="5:5" x14ac:dyDescent="0.2">
      <c r="E318" s="40"/>
    </row>
    <row r="319" spans="5:5" x14ac:dyDescent="0.2">
      <c r="E319" s="40"/>
    </row>
    <row r="320" spans="5:5" x14ac:dyDescent="0.2">
      <c r="E320" s="40"/>
    </row>
    <row r="321" spans="5:5" x14ac:dyDescent="0.2">
      <c r="E321" s="40"/>
    </row>
    <row r="322" spans="5:5" x14ac:dyDescent="0.2">
      <c r="E322" s="40"/>
    </row>
    <row r="323" spans="5:5" x14ac:dyDescent="0.2">
      <c r="E323" s="40"/>
    </row>
    <row r="324" spans="5:5" x14ac:dyDescent="0.2">
      <c r="E324" s="40"/>
    </row>
    <row r="325" spans="5:5" x14ac:dyDescent="0.2">
      <c r="E325" s="40"/>
    </row>
    <row r="326" spans="5:5" x14ac:dyDescent="0.2">
      <c r="E326" s="40"/>
    </row>
    <row r="327" spans="5:5" x14ac:dyDescent="0.2">
      <c r="E327" s="40"/>
    </row>
    <row r="328" spans="5:5" x14ac:dyDescent="0.2">
      <c r="E328" s="40"/>
    </row>
    <row r="329" spans="5:5" x14ac:dyDescent="0.2">
      <c r="E329" s="40"/>
    </row>
    <row r="330" spans="5:5" x14ac:dyDescent="0.2">
      <c r="E330" s="40"/>
    </row>
    <row r="331" spans="5:5" x14ac:dyDescent="0.2">
      <c r="E331" s="40"/>
    </row>
    <row r="332" spans="5:5" x14ac:dyDescent="0.2">
      <c r="E332" s="40"/>
    </row>
    <row r="333" spans="5:5" x14ac:dyDescent="0.2">
      <c r="E333" s="40"/>
    </row>
    <row r="334" spans="5:5" x14ac:dyDescent="0.2">
      <c r="E334" s="40"/>
    </row>
    <row r="335" spans="5:5" x14ac:dyDescent="0.2">
      <c r="E335" s="40"/>
    </row>
    <row r="336" spans="5:5" x14ac:dyDescent="0.2">
      <c r="E336" s="40"/>
    </row>
    <row r="337" spans="5:5" x14ac:dyDescent="0.2">
      <c r="E337" s="40"/>
    </row>
    <row r="338" spans="5:5" x14ac:dyDescent="0.2">
      <c r="E338" s="40"/>
    </row>
    <row r="339" spans="5:5" x14ac:dyDescent="0.2">
      <c r="E339" s="40"/>
    </row>
    <row r="340" spans="5:5" x14ac:dyDescent="0.2">
      <c r="E340" s="40"/>
    </row>
    <row r="341" spans="5:5" x14ac:dyDescent="0.2">
      <c r="E341" s="40"/>
    </row>
    <row r="342" spans="5:5" x14ac:dyDescent="0.2">
      <c r="E342" s="40"/>
    </row>
    <row r="343" spans="5:5" x14ac:dyDescent="0.2">
      <c r="E343" s="40"/>
    </row>
    <row r="344" spans="5:5" x14ac:dyDescent="0.2">
      <c r="E344" s="40"/>
    </row>
    <row r="345" spans="5:5" x14ac:dyDescent="0.2">
      <c r="E345" s="40"/>
    </row>
    <row r="346" spans="5:5" x14ac:dyDescent="0.2">
      <c r="E346" s="40"/>
    </row>
    <row r="347" spans="5:5" x14ac:dyDescent="0.2">
      <c r="E347" s="40"/>
    </row>
    <row r="348" spans="5:5" x14ac:dyDescent="0.2">
      <c r="E348" s="40"/>
    </row>
    <row r="349" spans="5:5" x14ac:dyDescent="0.2">
      <c r="E349" s="40"/>
    </row>
    <row r="350" spans="5:5" x14ac:dyDescent="0.2">
      <c r="E350" s="40"/>
    </row>
    <row r="351" spans="5:5" x14ac:dyDescent="0.2">
      <c r="E351" s="40"/>
    </row>
    <row r="352" spans="5:5" x14ac:dyDescent="0.2">
      <c r="E352" s="40"/>
    </row>
    <row r="353" spans="5:5" x14ac:dyDescent="0.2">
      <c r="E353" s="40"/>
    </row>
    <row r="354" spans="5:5" x14ac:dyDescent="0.2">
      <c r="E354" s="40"/>
    </row>
    <row r="355" spans="5:5" x14ac:dyDescent="0.2">
      <c r="E355" s="40"/>
    </row>
    <row r="356" spans="5:5" x14ac:dyDescent="0.2">
      <c r="E356" s="40"/>
    </row>
    <row r="357" spans="5:5" x14ac:dyDescent="0.2">
      <c r="E357" s="40"/>
    </row>
    <row r="358" spans="5:5" x14ac:dyDescent="0.2">
      <c r="E358" s="40"/>
    </row>
    <row r="359" spans="5:5" x14ac:dyDescent="0.2">
      <c r="E359" s="40"/>
    </row>
    <row r="360" spans="5:5" x14ac:dyDescent="0.2">
      <c r="E360" s="40"/>
    </row>
    <row r="361" spans="5:5" x14ac:dyDescent="0.2">
      <c r="E361" s="40"/>
    </row>
    <row r="362" spans="5:5" x14ac:dyDescent="0.2">
      <c r="E362" s="40"/>
    </row>
    <row r="363" spans="5:5" x14ac:dyDescent="0.2">
      <c r="E363" s="40"/>
    </row>
    <row r="364" spans="5:5" x14ac:dyDescent="0.2">
      <c r="E364" s="40"/>
    </row>
    <row r="365" spans="5:5" x14ac:dyDescent="0.2">
      <c r="E365" s="40"/>
    </row>
    <row r="366" spans="5:5" x14ac:dyDescent="0.2">
      <c r="E366" s="40"/>
    </row>
    <row r="367" spans="5:5" x14ac:dyDescent="0.2">
      <c r="E367" s="40"/>
    </row>
    <row r="368" spans="5:5" x14ac:dyDescent="0.2">
      <c r="E368" s="40"/>
    </row>
    <row r="369" spans="5:5" x14ac:dyDescent="0.2">
      <c r="E369" s="40"/>
    </row>
    <row r="370" spans="5:5" x14ac:dyDescent="0.2">
      <c r="E370" s="40"/>
    </row>
    <row r="371" spans="5:5" x14ac:dyDescent="0.2">
      <c r="E371" s="40"/>
    </row>
    <row r="372" spans="5:5" x14ac:dyDescent="0.2">
      <c r="E372" s="40"/>
    </row>
    <row r="373" spans="5:5" x14ac:dyDescent="0.2">
      <c r="E373" s="40"/>
    </row>
    <row r="374" spans="5:5" x14ac:dyDescent="0.2">
      <c r="E374" s="40"/>
    </row>
    <row r="375" spans="5:5" x14ac:dyDescent="0.2">
      <c r="E375" s="40"/>
    </row>
    <row r="376" spans="5:5" x14ac:dyDescent="0.2">
      <c r="E376" s="40"/>
    </row>
    <row r="377" spans="5:5" x14ac:dyDescent="0.2">
      <c r="E377" s="40"/>
    </row>
    <row r="378" spans="5:5" x14ac:dyDescent="0.2">
      <c r="E378" s="40"/>
    </row>
    <row r="379" spans="5:5" x14ac:dyDescent="0.2">
      <c r="E379" s="40"/>
    </row>
    <row r="380" spans="5:5" x14ac:dyDescent="0.2">
      <c r="E380" s="40"/>
    </row>
    <row r="381" spans="5:5" x14ac:dyDescent="0.2">
      <c r="E381" s="40"/>
    </row>
    <row r="382" spans="5:5" x14ac:dyDescent="0.2">
      <c r="E382" s="40"/>
    </row>
    <row r="383" spans="5:5" x14ac:dyDescent="0.2">
      <c r="E383" s="40"/>
    </row>
    <row r="384" spans="5:5" x14ac:dyDescent="0.2">
      <c r="E384" s="40"/>
    </row>
    <row r="385" spans="5:5" x14ac:dyDescent="0.2">
      <c r="E385" s="40"/>
    </row>
    <row r="386" spans="5:5" x14ac:dyDescent="0.2">
      <c r="E386" s="40"/>
    </row>
    <row r="387" spans="5:5" x14ac:dyDescent="0.2">
      <c r="E387" s="40"/>
    </row>
    <row r="388" spans="5:5" x14ac:dyDescent="0.2">
      <c r="E388" s="40"/>
    </row>
    <row r="389" spans="5:5" x14ac:dyDescent="0.2">
      <c r="E389" s="40"/>
    </row>
    <row r="390" spans="5:5" x14ac:dyDescent="0.2">
      <c r="E390" s="40"/>
    </row>
    <row r="391" spans="5:5" x14ac:dyDescent="0.2">
      <c r="E391" s="40"/>
    </row>
    <row r="392" spans="5:5" x14ac:dyDescent="0.2">
      <c r="E392" s="40"/>
    </row>
    <row r="393" spans="5:5" x14ac:dyDescent="0.2">
      <c r="E393" s="40"/>
    </row>
    <row r="394" spans="5:5" x14ac:dyDescent="0.2">
      <c r="E394" s="40"/>
    </row>
    <row r="395" spans="5:5" x14ac:dyDescent="0.2">
      <c r="E395" s="40"/>
    </row>
    <row r="396" spans="5:5" x14ac:dyDescent="0.2">
      <c r="E396" s="40"/>
    </row>
    <row r="397" spans="5:5" x14ac:dyDescent="0.2">
      <c r="E397" s="40"/>
    </row>
    <row r="398" spans="5:5" x14ac:dyDescent="0.2">
      <c r="E398" s="40"/>
    </row>
    <row r="399" spans="5:5" x14ac:dyDescent="0.2">
      <c r="E399" s="40"/>
    </row>
    <row r="400" spans="5:5" x14ac:dyDescent="0.2">
      <c r="E400" s="40"/>
    </row>
    <row r="401" spans="5:5" x14ac:dyDescent="0.2">
      <c r="E401" s="40"/>
    </row>
    <row r="402" spans="5:5" x14ac:dyDescent="0.2">
      <c r="E402" s="40"/>
    </row>
    <row r="403" spans="5:5" x14ac:dyDescent="0.2">
      <c r="E403" s="40"/>
    </row>
    <row r="404" spans="5:5" x14ac:dyDescent="0.2">
      <c r="E404" s="40"/>
    </row>
    <row r="405" spans="5:5" x14ac:dyDescent="0.2">
      <c r="E405" s="40"/>
    </row>
    <row r="406" spans="5:5" x14ac:dyDescent="0.2">
      <c r="E406" s="40"/>
    </row>
    <row r="407" spans="5:5" x14ac:dyDescent="0.2">
      <c r="E407" s="40"/>
    </row>
    <row r="408" spans="5:5" x14ac:dyDescent="0.2">
      <c r="E408" s="40"/>
    </row>
    <row r="409" spans="5:5" x14ac:dyDescent="0.2">
      <c r="E409" s="40"/>
    </row>
    <row r="410" spans="5:5" x14ac:dyDescent="0.2">
      <c r="E410" s="40"/>
    </row>
    <row r="411" spans="5:5" x14ac:dyDescent="0.2">
      <c r="E411" s="40"/>
    </row>
    <row r="412" spans="5:5" x14ac:dyDescent="0.2">
      <c r="E412" s="40"/>
    </row>
    <row r="413" spans="5:5" x14ac:dyDescent="0.2">
      <c r="E413" s="40"/>
    </row>
    <row r="414" spans="5:5" x14ac:dyDescent="0.2">
      <c r="E414" s="40"/>
    </row>
    <row r="415" spans="5:5" x14ac:dyDescent="0.2">
      <c r="E415" s="40"/>
    </row>
    <row r="416" spans="5:5" x14ac:dyDescent="0.2">
      <c r="E416" s="40"/>
    </row>
    <row r="417" spans="5:5" x14ac:dyDescent="0.2">
      <c r="E417" s="40"/>
    </row>
    <row r="418" spans="5:5" x14ac:dyDescent="0.2">
      <c r="E418" s="40"/>
    </row>
    <row r="419" spans="5:5" x14ac:dyDescent="0.2">
      <c r="E419" s="40"/>
    </row>
    <row r="420" spans="5:5" x14ac:dyDescent="0.2">
      <c r="E420" s="40"/>
    </row>
    <row r="421" spans="5:5" x14ac:dyDescent="0.2">
      <c r="E421" s="40"/>
    </row>
    <row r="422" spans="5:5" x14ac:dyDescent="0.2">
      <c r="E422" s="40"/>
    </row>
    <row r="423" spans="5:5" x14ac:dyDescent="0.2">
      <c r="E423" s="40"/>
    </row>
    <row r="424" spans="5:5" x14ac:dyDescent="0.2">
      <c r="E424" s="40"/>
    </row>
    <row r="425" spans="5:5" x14ac:dyDescent="0.2">
      <c r="E425" s="40"/>
    </row>
    <row r="426" spans="5:5" x14ac:dyDescent="0.2">
      <c r="E426" s="40"/>
    </row>
    <row r="427" spans="5:5" x14ac:dyDescent="0.2">
      <c r="E427" s="40"/>
    </row>
    <row r="428" spans="5:5" x14ac:dyDescent="0.2">
      <c r="E428" s="40"/>
    </row>
    <row r="429" spans="5:5" x14ac:dyDescent="0.2">
      <c r="E429" s="40"/>
    </row>
    <row r="430" spans="5:5" x14ac:dyDescent="0.2">
      <c r="E430" s="40"/>
    </row>
    <row r="431" spans="5:5" x14ac:dyDescent="0.2">
      <c r="E431" s="40"/>
    </row>
    <row r="432" spans="5:5" x14ac:dyDescent="0.2">
      <c r="E432" s="40"/>
    </row>
    <row r="433" spans="5:5" x14ac:dyDescent="0.2">
      <c r="E433" s="40"/>
    </row>
    <row r="434" spans="5:5" x14ac:dyDescent="0.2">
      <c r="E434" s="40"/>
    </row>
    <row r="435" spans="5:5" x14ac:dyDescent="0.2">
      <c r="E435" s="40"/>
    </row>
    <row r="436" spans="5:5" x14ac:dyDescent="0.2">
      <c r="E436" s="40"/>
    </row>
    <row r="437" spans="5:5" x14ac:dyDescent="0.2">
      <c r="E437" s="40"/>
    </row>
    <row r="438" spans="5:5" x14ac:dyDescent="0.2">
      <c r="E438" s="40"/>
    </row>
    <row r="439" spans="5:5" x14ac:dyDescent="0.2">
      <c r="E439" s="40"/>
    </row>
    <row r="440" spans="5:5" x14ac:dyDescent="0.2">
      <c r="E440" s="40"/>
    </row>
    <row r="441" spans="5:5" x14ac:dyDescent="0.2">
      <c r="E441" s="40"/>
    </row>
    <row r="442" spans="5:5" x14ac:dyDescent="0.2">
      <c r="E442" s="40"/>
    </row>
    <row r="443" spans="5:5" x14ac:dyDescent="0.2">
      <c r="E443" s="40"/>
    </row>
    <row r="444" spans="5:5" x14ac:dyDescent="0.2">
      <c r="E444" s="40"/>
    </row>
    <row r="445" spans="5:5" x14ac:dyDescent="0.2">
      <c r="E445" s="40"/>
    </row>
    <row r="446" spans="5:5" x14ac:dyDescent="0.2">
      <c r="E446" s="40"/>
    </row>
    <row r="447" spans="5:5" x14ac:dyDescent="0.2">
      <c r="E447" s="40"/>
    </row>
    <row r="448" spans="5:5" x14ac:dyDescent="0.2">
      <c r="E448" s="40"/>
    </row>
    <row r="449" spans="5:5" x14ac:dyDescent="0.2">
      <c r="E449" s="40"/>
    </row>
    <row r="450" spans="5:5" x14ac:dyDescent="0.2">
      <c r="E450" s="40"/>
    </row>
    <row r="451" spans="5:5" x14ac:dyDescent="0.2">
      <c r="E451" s="40"/>
    </row>
    <row r="452" spans="5:5" x14ac:dyDescent="0.2">
      <c r="E452" s="40"/>
    </row>
    <row r="453" spans="5:5" x14ac:dyDescent="0.2">
      <c r="E453" s="40"/>
    </row>
    <row r="454" spans="5:5" x14ac:dyDescent="0.2">
      <c r="E454" s="40"/>
    </row>
    <row r="455" spans="5:5" x14ac:dyDescent="0.2">
      <c r="E455" s="40"/>
    </row>
    <row r="456" spans="5:5" x14ac:dyDescent="0.2">
      <c r="E456" s="40"/>
    </row>
    <row r="457" spans="5:5" x14ac:dyDescent="0.2">
      <c r="E457" s="40"/>
    </row>
    <row r="458" spans="5:5" x14ac:dyDescent="0.2">
      <c r="E458" s="40"/>
    </row>
    <row r="459" spans="5:5" x14ac:dyDescent="0.2">
      <c r="E459" s="40"/>
    </row>
    <row r="460" spans="5:5" x14ac:dyDescent="0.2">
      <c r="E460" s="40"/>
    </row>
    <row r="461" spans="5:5" x14ac:dyDescent="0.2">
      <c r="E461" s="40"/>
    </row>
    <row r="462" spans="5:5" x14ac:dyDescent="0.2">
      <c r="E462" s="40"/>
    </row>
    <row r="463" spans="5:5" x14ac:dyDescent="0.2">
      <c r="E463" s="40"/>
    </row>
    <row r="464" spans="5:5" x14ac:dyDescent="0.2">
      <c r="E464" s="40"/>
    </row>
    <row r="465" spans="5:5" x14ac:dyDescent="0.2">
      <c r="E465" s="40"/>
    </row>
    <row r="466" spans="5:5" x14ac:dyDescent="0.2">
      <c r="E466" s="40"/>
    </row>
    <row r="467" spans="5:5" x14ac:dyDescent="0.2">
      <c r="E467" s="40"/>
    </row>
    <row r="468" spans="5:5" x14ac:dyDescent="0.2">
      <c r="E468" s="40"/>
    </row>
    <row r="469" spans="5:5" x14ac:dyDescent="0.2">
      <c r="E469" s="40"/>
    </row>
    <row r="470" spans="5:5" x14ac:dyDescent="0.2">
      <c r="E470" s="40"/>
    </row>
    <row r="471" spans="5:5" x14ac:dyDescent="0.2">
      <c r="E471" s="40"/>
    </row>
    <row r="472" spans="5:5" x14ac:dyDescent="0.2">
      <c r="E472" s="40"/>
    </row>
    <row r="473" spans="5:5" x14ac:dyDescent="0.2">
      <c r="E473" s="40"/>
    </row>
    <row r="474" spans="5:5" x14ac:dyDescent="0.2">
      <c r="E474" s="40"/>
    </row>
    <row r="475" spans="5:5" x14ac:dyDescent="0.2">
      <c r="E475" s="40"/>
    </row>
    <row r="476" spans="5:5" x14ac:dyDescent="0.2">
      <c r="E476" s="40"/>
    </row>
    <row r="477" spans="5:5" x14ac:dyDescent="0.2">
      <c r="E477" s="40"/>
    </row>
    <row r="478" spans="5:5" x14ac:dyDescent="0.2">
      <c r="E478" s="40"/>
    </row>
    <row r="479" spans="5:5" x14ac:dyDescent="0.2">
      <c r="E479" s="40"/>
    </row>
    <row r="480" spans="5:5" x14ac:dyDescent="0.2">
      <c r="E480" s="40"/>
    </row>
    <row r="481" spans="5:5" x14ac:dyDescent="0.2">
      <c r="E481" s="40"/>
    </row>
    <row r="482" spans="5:5" x14ac:dyDescent="0.2">
      <c r="E482" s="40"/>
    </row>
    <row r="483" spans="5:5" x14ac:dyDescent="0.2">
      <c r="E483" s="40"/>
    </row>
    <row r="484" spans="5:5" x14ac:dyDescent="0.2">
      <c r="E484" s="40"/>
    </row>
    <row r="485" spans="5:5" x14ac:dyDescent="0.2">
      <c r="E485" s="40"/>
    </row>
    <row r="486" spans="5:5" x14ac:dyDescent="0.2">
      <c r="E486" s="40"/>
    </row>
    <row r="487" spans="5:5" x14ac:dyDescent="0.2">
      <c r="E487" s="40"/>
    </row>
    <row r="488" spans="5:5" x14ac:dyDescent="0.2">
      <c r="E488" s="40"/>
    </row>
    <row r="489" spans="5:5" x14ac:dyDescent="0.2">
      <c r="E489" s="40"/>
    </row>
    <row r="490" spans="5:5" x14ac:dyDescent="0.2">
      <c r="E490" s="40"/>
    </row>
    <row r="491" spans="5:5" x14ac:dyDescent="0.2">
      <c r="E491" s="40"/>
    </row>
    <row r="492" spans="5:5" x14ac:dyDescent="0.2">
      <c r="E492" s="40"/>
    </row>
    <row r="493" spans="5:5" x14ac:dyDescent="0.2">
      <c r="E493" s="40"/>
    </row>
    <row r="494" spans="5:5" x14ac:dyDescent="0.2">
      <c r="E494" s="40"/>
    </row>
    <row r="495" spans="5:5" x14ac:dyDescent="0.2">
      <c r="E495" s="40"/>
    </row>
    <row r="496" spans="5:5" x14ac:dyDescent="0.2">
      <c r="E496" s="40"/>
    </row>
    <row r="497" spans="5:5" x14ac:dyDescent="0.2">
      <c r="E497" s="40"/>
    </row>
    <row r="498" spans="5:5" x14ac:dyDescent="0.2">
      <c r="E498" s="40"/>
    </row>
    <row r="499" spans="5:5" x14ac:dyDescent="0.2">
      <c r="E499" s="40"/>
    </row>
    <row r="500" spans="5:5" x14ac:dyDescent="0.2">
      <c r="E500" s="40"/>
    </row>
    <row r="501" spans="5:5" x14ac:dyDescent="0.2">
      <c r="E501" s="40"/>
    </row>
    <row r="502" spans="5:5" x14ac:dyDescent="0.2">
      <c r="E502" s="40"/>
    </row>
    <row r="503" spans="5:5" x14ac:dyDescent="0.2">
      <c r="E503" s="40"/>
    </row>
    <row r="504" spans="5:5" x14ac:dyDescent="0.2">
      <c r="E504" s="40"/>
    </row>
    <row r="505" spans="5:5" x14ac:dyDescent="0.2">
      <c r="E505" s="40"/>
    </row>
    <row r="506" spans="5:5" x14ac:dyDescent="0.2">
      <c r="E506" s="40"/>
    </row>
    <row r="507" spans="5:5" x14ac:dyDescent="0.2">
      <c r="E507" s="40"/>
    </row>
    <row r="508" spans="5:5" x14ac:dyDescent="0.2">
      <c r="E508" s="40"/>
    </row>
    <row r="509" spans="5:5" x14ac:dyDescent="0.2">
      <c r="E509" s="40"/>
    </row>
    <row r="510" spans="5:5" x14ac:dyDescent="0.2">
      <c r="E510" s="40"/>
    </row>
    <row r="511" spans="5:5" x14ac:dyDescent="0.2">
      <c r="E511" s="40"/>
    </row>
    <row r="512" spans="5:5" x14ac:dyDescent="0.2">
      <c r="E512" s="40"/>
    </row>
    <row r="513" spans="5:5" x14ac:dyDescent="0.2">
      <c r="E513" s="40"/>
    </row>
    <row r="514" spans="5:5" x14ac:dyDescent="0.2">
      <c r="E514" s="40"/>
    </row>
    <row r="515" spans="5:5" x14ac:dyDescent="0.2">
      <c r="E515" s="40"/>
    </row>
    <row r="516" spans="5:5" x14ac:dyDescent="0.2">
      <c r="E516" s="40"/>
    </row>
    <row r="517" spans="5:5" x14ac:dyDescent="0.2">
      <c r="E517" s="40"/>
    </row>
    <row r="518" spans="5:5" x14ac:dyDescent="0.2">
      <c r="E518" s="40"/>
    </row>
    <row r="519" spans="5:5" x14ac:dyDescent="0.2">
      <c r="E519" s="40"/>
    </row>
    <row r="520" spans="5:5" x14ac:dyDescent="0.2">
      <c r="E520" s="40"/>
    </row>
    <row r="521" spans="5:5" x14ac:dyDescent="0.2">
      <c r="E521" s="40"/>
    </row>
    <row r="522" spans="5:5" x14ac:dyDescent="0.2">
      <c r="E522" s="40"/>
    </row>
    <row r="523" spans="5:5" x14ac:dyDescent="0.2">
      <c r="E523" s="40"/>
    </row>
    <row r="524" spans="5:5" x14ac:dyDescent="0.2">
      <c r="E524" s="40"/>
    </row>
    <row r="525" spans="5:5" x14ac:dyDescent="0.2">
      <c r="E525" s="40"/>
    </row>
    <row r="526" spans="5:5" x14ac:dyDescent="0.2">
      <c r="E526" s="40"/>
    </row>
    <row r="527" spans="5:5" x14ac:dyDescent="0.2">
      <c r="E527" s="40"/>
    </row>
    <row r="528" spans="5:5" x14ac:dyDescent="0.2">
      <c r="E528" s="40"/>
    </row>
    <row r="529" spans="5:5" x14ac:dyDescent="0.2">
      <c r="E529" s="40"/>
    </row>
    <row r="530" spans="5:5" x14ac:dyDescent="0.2">
      <c r="E530" s="40"/>
    </row>
    <row r="531" spans="5:5" x14ac:dyDescent="0.2">
      <c r="E531" s="40"/>
    </row>
    <row r="532" spans="5:5" x14ac:dyDescent="0.2">
      <c r="E532" s="40"/>
    </row>
    <row r="533" spans="5:5" x14ac:dyDescent="0.2">
      <c r="E533" s="40"/>
    </row>
    <row r="534" spans="5:5" x14ac:dyDescent="0.2">
      <c r="E534" s="40"/>
    </row>
    <row r="535" spans="5:5" x14ac:dyDescent="0.2">
      <c r="E535" s="40"/>
    </row>
    <row r="536" spans="5:5" x14ac:dyDescent="0.2">
      <c r="E536" s="40"/>
    </row>
    <row r="537" spans="5:5" x14ac:dyDescent="0.2">
      <c r="E537" s="40"/>
    </row>
    <row r="538" spans="5:5" x14ac:dyDescent="0.2">
      <c r="E538" s="40"/>
    </row>
    <row r="539" spans="5:5" x14ac:dyDescent="0.2">
      <c r="E539" s="40"/>
    </row>
    <row r="540" spans="5:5" x14ac:dyDescent="0.2">
      <c r="E540" s="40"/>
    </row>
    <row r="541" spans="5:5" x14ac:dyDescent="0.2">
      <c r="E541" s="40"/>
    </row>
    <row r="542" spans="5:5" x14ac:dyDescent="0.2">
      <c r="E542" s="40"/>
    </row>
    <row r="543" spans="5:5" x14ac:dyDescent="0.2">
      <c r="E543" s="40"/>
    </row>
    <row r="544" spans="5:5" x14ac:dyDescent="0.2">
      <c r="E544" s="40"/>
    </row>
    <row r="545" spans="5:5" x14ac:dyDescent="0.2">
      <c r="E545" s="40"/>
    </row>
    <row r="546" spans="5:5" x14ac:dyDescent="0.2">
      <c r="E546" s="40"/>
    </row>
    <row r="547" spans="5:5" x14ac:dyDescent="0.2">
      <c r="E547" s="40"/>
    </row>
    <row r="548" spans="5:5" x14ac:dyDescent="0.2">
      <c r="E548" s="40"/>
    </row>
    <row r="549" spans="5:5" x14ac:dyDescent="0.2">
      <c r="E549" s="40"/>
    </row>
    <row r="550" spans="5:5" x14ac:dyDescent="0.2">
      <c r="E550" s="40"/>
    </row>
    <row r="551" spans="5:5" x14ac:dyDescent="0.2">
      <c r="E551" s="40"/>
    </row>
    <row r="552" spans="5:5" x14ac:dyDescent="0.2">
      <c r="E552" s="40"/>
    </row>
    <row r="553" spans="5:5" x14ac:dyDescent="0.2">
      <c r="E553" s="40"/>
    </row>
    <row r="554" spans="5:5" x14ac:dyDescent="0.2">
      <c r="E554" s="40"/>
    </row>
    <row r="555" spans="5:5" x14ac:dyDescent="0.2">
      <c r="E555" s="40"/>
    </row>
    <row r="556" spans="5:5" x14ac:dyDescent="0.2">
      <c r="E556" s="40"/>
    </row>
    <row r="557" spans="5:5" x14ac:dyDescent="0.2">
      <c r="E557" s="40"/>
    </row>
    <row r="558" spans="5:5" x14ac:dyDescent="0.2">
      <c r="E558" s="40"/>
    </row>
    <row r="559" spans="5:5" x14ac:dyDescent="0.2">
      <c r="E559" s="40"/>
    </row>
    <row r="560" spans="5:5" x14ac:dyDescent="0.2">
      <c r="E560" s="40"/>
    </row>
    <row r="561" spans="5:5" x14ac:dyDescent="0.2">
      <c r="E561" s="40"/>
    </row>
    <row r="562" spans="5:5" x14ac:dyDescent="0.2">
      <c r="E562" s="40"/>
    </row>
    <row r="563" spans="5:5" x14ac:dyDescent="0.2">
      <c r="E563" s="40"/>
    </row>
    <row r="564" spans="5:5" x14ac:dyDescent="0.2">
      <c r="E564" s="40"/>
    </row>
    <row r="565" spans="5:5" x14ac:dyDescent="0.2">
      <c r="E565" s="40"/>
    </row>
    <row r="566" spans="5:5" x14ac:dyDescent="0.2">
      <c r="E566" s="40"/>
    </row>
    <row r="567" spans="5:5" x14ac:dyDescent="0.2">
      <c r="E567" s="40"/>
    </row>
    <row r="568" spans="5:5" x14ac:dyDescent="0.2">
      <c r="E568" s="40"/>
    </row>
    <row r="569" spans="5:5" x14ac:dyDescent="0.2">
      <c r="E569" s="40"/>
    </row>
    <row r="570" spans="5:5" x14ac:dyDescent="0.2">
      <c r="E570" s="40"/>
    </row>
    <row r="571" spans="5:5" x14ac:dyDescent="0.2">
      <c r="E571" s="40"/>
    </row>
    <row r="572" spans="5:5" x14ac:dyDescent="0.2">
      <c r="E572" s="40"/>
    </row>
    <row r="573" spans="5:5" x14ac:dyDescent="0.2">
      <c r="E573" s="40"/>
    </row>
    <row r="574" spans="5:5" x14ac:dyDescent="0.2">
      <c r="E574" s="40"/>
    </row>
    <row r="575" spans="5:5" x14ac:dyDescent="0.2">
      <c r="E575" s="40"/>
    </row>
    <row r="576" spans="5:5" x14ac:dyDescent="0.2">
      <c r="E576" s="40"/>
    </row>
    <row r="577" spans="5:5" x14ac:dyDescent="0.2">
      <c r="E577" s="40"/>
    </row>
    <row r="578" spans="5:5" x14ac:dyDescent="0.2">
      <c r="E578" s="40"/>
    </row>
    <row r="579" spans="5:5" x14ac:dyDescent="0.2">
      <c r="E579" s="40"/>
    </row>
    <row r="580" spans="5:5" x14ac:dyDescent="0.2">
      <c r="E580" s="40"/>
    </row>
    <row r="581" spans="5:5" x14ac:dyDescent="0.2">
      <c r="E581" s="40"/>
    </row>
    <row r="582" spans="5:5" x14ac:dyDescent="0.2">
      <c r="E582" s="40"/>
    </row>
    <row r="583" spans="5:5" x14ac:dyDescent="0.2">
      <c r="E583" s="40"/>
    </row>
    <row r="584" spans="5:5" x14ac:dyDescent="0.2">
      <c r="E584" s="40"/>
    </row>
    <row r="585" spans="5:5" x14ac:dyDescent="0.2">
      <c r="E585" s="40"/>
    </row>
    <row r="586" spans="5:5" x14ac:dyDescent="0.2">
      <c r="E586" s="40"/>
    </row>
    <row r="587" spans="5:5" x14ac:dyDescent="0.2">
      <c r="E587" s="40"/>
    </row>
    <row r="588" spans="5:5" x14ac:dyDescent="0.2">
      <c r="E588" s="40"/>
    </row>
    <row r="589" spans="5:5" x14ac:dyDescent="0.2">
      <c r="E589" s="40"/>
    </row>
    <row r="590" spans="5:5" x14ac:dyDescent="0.2">
      <c r="E590" s="40"/>
    </row>
    <row r="591" spans="5:5" x14ac:dyDescent="0.2">
      <c r="E591" s="40"/>
    </row>
    <row r="592" spans="5:5" x14ac:dyDescent="0.2">
      <c r="E592" s="40"/>
    </row>
    <row r="593" spans="5:5" x14ac:dyDescent="0.2">
      <c r="E593" s="40"/>
    </row>
    <row r="594" spans="5:5" x14ac:dyDescent="0.2">
      <c r="E594" s="40"/>
    </row>
    <row r="595" spans="5:5" x14ac:dyDescent="0.2">
      <c r="E595" s="40"/>
    </row>
    <row r="596" spans="5:5" x14ac:dyDescent="0.2">
      <c r="E596" s="40"/>
    </row>
    <row r="597" spans="5:5" x14ac:dyDescent="0.2">
      <c r="E597" s="40"/>
    </row>
    <row r="598" spans="5:5" x14ac:dyDescent="0.2">
      <c r="E598" s="40"/>
    </row>
    <row r="599" spans="5:5" x14ac:dyDescent="0.2">
      <c r="E599" s="40"/>
    </row>
    <row r="600" spans="5:5" x14ac:dyDescent="0.2">
      <c r="E600" s="40"/>
    </row>
    <row r="601" spans="5:5" x14ac:dyDescent="0.2">
      <c r="E601" s="40"/>
    </row>
    <row r="602" spans="5:5" x14ac:dyDescent="0.2">
      <c r="E602" s="40"/>
    </row>
    <row r="603" spans="5:5" x14ac:dyDescent="0.2">
      <c r="E603" s="40"/>
    </row>
    <row r="604" spans="5:5" x14ac:dyDescent="0.2">
      <c r="E604" s="40"/>
    </row>
    <row r="605" spans="5:5" x14ac:dyDescent="0.2">
      <c r="E605" s="40"/>
    </row>
    <row r="606" spans="5:5" x14ac:dyDescent="0.2">
      <c r="E606" s="40"/>
    </row>
    <row r="607" spans="5:5" x14ac:dyDescent="0.2">
      <c r="E607" s="40"/>
    </row>
    <row r="608" spans="5:5" x14ac:dyDescent="0.2">
      <c r="E608" s="40"/>
    </row>
    <row r="609" spans="5:5" x14ac:dyDescent="0.2">
      <c r="E609" s="40"/>
    </row>
    <row r="610" spans="5:5" x14ac:dyDescent="0.2">
      <c r="E610" s="40"/>
    </row>
    <row r="611" spans="5:5" x14ac:dyDescent="0.2">
      <c r="E611" s="40"/>
    </row>
    <row r="612" spans="5:5" x14ac:dyDescent="0.2">
      <c r="E612" s="40"/>
    </row>
    <row r="613" spans="5:5" x14ac:dyDescent="0.2">
      <c r="E613" s="40"/>
    </row>
    <row r="614" spans="5:5" x14ac:dyDescent="0.2">
      <c r="E614" s="40"/>
    </row>
    <row r="615" spans="5:5" x14ac:dyDescent="0.2">
      <c r="E615" s="40"/>
    </row>
    <row r="616" spans="5:5" x14ac:dyDescent="0.2">
      <c r="E616" s="40"/>
    </row>
    <row r="617" spans="5:5" x14ac:dyDescent="0.2">
      <c r="E617" s="40"/>
    </row>
    <row r="618" spans="5:5" x14ac:dyDescent="0.2">
      <c r="E618" s="40"/>
    </row>
    <row r="619" spans="5:5" x14ac:dyDescent="0.2">
      <c r="E619" s="40"/>
    </row>
    <row r="620" spans="5:5" x14ac:dyDescent="0.2">
      <c r="E620" s="40"/>
    </row>
    <row r="621" spans="5:5" x14ac:dyDescent="0.2">
      <c r="E621" s="40"/>
    </row>
    <row r="622" spans="5:5" x14ac:dyDescent="0.2">
      <c r="E622" s="40"/>
    </row>
    <row r="623" spans="5:5" x14ac:dyDescent="0.2">
      <c r="E623" s="40"/>
    </row>
    <row r="624" spans="5:5" x14ac:dyDescent="0.2">
      <c r="E624" s="40"/>
    </row>
    <row r="625" spans="5:5" x14ac:dyDescent="0.2">
      <c r="E625" s="40"/>
    </row>
    <row r="626" spans="5:5" x14ac:dyDescent="0.2">
      <c r="E626" s="40"/>
    </row>
    <row r="627" spans="5:5" x14ac:dyDescent="0.2">
      <c r="E627" s="40"/>
    </row>
    <row r="628" spans="5:5" x14ac:dyDescent="0.2">
      <c r="E628" s="40"/>
    </row>
    <row r="629" spans="5:5" x14ac:dyDescent="0.2">
      <c r="E629" s="40"/>
    </row>
    <row r="630" spans="5:5" x14ac:dyDescent="0.2">
      <c r="E630" s="40"/>
    </row>
    <row r="631" spans="5:5" x14ac:dyDescent="0.2">
      <c r="E631" s="40"/>
    </row>
    <row r="632" spans="5:5" x14ac:dyDescent="0.2">
      <c r="E632" s="40"/>
    </row>
    <row r="633" spans="5:5" x14ac:dyDescent="0.2">
      <c r="E633" s="40"/>
    </row>
    <row r="634" spans="5:5" x14ac:dyDescent="0.2">
      <c r="E634" s="40"/>
    </row>
    <row r="635" spans="5:5" x14ac:dyDescent="0.2">
      <c r="E635" s="40"/>
    </row>
    <row r="636" spans="5:5" x14ac:dyDescent="0.2">
      <c r="E636" s="40"/>
    </row>
    <row r="637" spans="5:5" x14ac:dyDescent="0.2">
      <c r="E637" s="40"/>
    </row>
    <row r="638" spans="5:5" x14ac:dyDescent="0.2">
      <c r="E638" s="40"/>
    </row>
    <row r="639" spans="5:5" x14ac:dyDescent="0.2">
      <c r="E639" s="40"/>
    </row>
    <row r="640" spans="5:5" x14ac:dyDescent="0.2">
      <c r="E640" s="40"/>
    </row>
    <row r="641" spans="5:5" x14ac:dyDescent="0.2">
      <c r="E641" s="40"/>
    </row>
    <row r="642" spans="5:5" x14ac:dyDescent="0.2">
      <c r="E642" s="40"/>
    </row>
    <row r="643" spans="5:5" x14ac:dyDescent="0.2">
      <c r="E643" s="40"/>
    </row>
    <row r="644" spans="5:5" x14ac:dyDescent="0.2">
      <c r="E644" s="40"/>
    </row>
    <row r="645" spans="5:5" x14ac:dyDescent="0.2">
      <c r="E645" s="40"/>
    </row>
    <row r="646" spans="5:5" x14ac:dyDescent="0.2">
      <c r="E646" s="40"/>
    </row>
    <row r="647" spans="5:5" x14ac:dyDescent="0.2">
      <c r="E647" s="40"/>
    </row>
    <row r="648" spans="5:5" x14ac:dyDescent="0.2">
      <c r="E648" s="40"/>
    </row>
    <row r="649" spans="5:5" x14ac:dyDescent="0.2">
      <c r="E649" s="40"/>
    </row>
    <row r="650" spans="5:5" x14ac:dyDescent="0.2">
      <c r="E650" s="40"/>
    </row>
    <row r="651" spans="5:5" x14ac:dyDescent="0.2">
      <c r="E651" s="40"/>
    </row>
    <row r="652" spans="5:5" x14ac:dyDescent="0.2">
      <c r="E652" s="40"/>
    </row>
    <row r="653" spans="5:5" x14ac:dyDescent="0.2">
      <c r="E653" s="40"/>
    </row>
    <row r="654" spans="5:5" x14ac:dyDescent="0.2">
      <c r="E654" s="40"/>
    </row>
    <row r="655" spans="5:5" x14ac:dyDescent="0.2">
      <c r="E655" s="40"/>
    </row>
    <row r="656" spans="5:5" x14ac:dyDescent="0.2">
      <c r="E656" s="40"/>
    </row>
    <row r="657" spans="5:5" x14ac:dyDescent="0.2">
      <c r="E657" s="40"/>
    </row>
    <row r="658" spans="5:5" x14ac:dyDescent="0.2">
      <c r="E658" s="40"/>
    </row>
    <row r="659" spans="5:5" x14ac:dyDescent="0.2">
      <c r="E659" s="40"/>
    </row>
    <row r="660" spans="5:5" x14ac:dyDescent="0.2">
      <c r="E660" s="40"/>
    </row>
    <row r="661" spans="5:5" x14ac:dyDescent="0.2">
      <c r="E661" s="40"/>
    </row>
    <row r="662" spans="5:5" x14ac:dyDescent="0.2">
      <c r="E662" s="40"/>
    </row>
    <row r="663" spans="5:5" x14ac:dyDescent="0.2">
      <c r="E663" s="40"/>
    </row>
    <row r="664" spans="5:5" x14ac:dyDescent="0.2">
      <c r="E664" s="40"/>
    </row>
    <row r="665" spans="5:5" x14ac:dyDescent="0.2">
      <c r="E665" s="40"/>
    </row>
    <row r="666" spans="5:5" x14ac:dyDescent="0.2">
      <c r="E666" s="40"/>
    </row>
    <row r="667" spans="5:5" x14ac:dyDescent="0.2">
      <c r="E667" s="40"/>
    </row>
    <row r="668" spans="5:5" x14ac:dyDescent="0.2">
      <c r="E668" s="40"/>
    </row>
    <row r="669" spans="5:5" x14ac:dyDescent="0.2">
      <c r="E669" s="40"/>
    </row>
    <row r="670" spans="5:5" x14ac:dyDescent="0.2">
      <c r="E670" s="40"/>
    </row>
    <row r="671" spans="5:5" x14ac:dyDescent="0.2">
      <c r="E671" s="40"/>
    </row>
    <row r="672" spans="5:5" x14ac:dyDescent="0.2">
      <c r="E672" s="40"/>
    </row>
    <row r="673" spans="5:5" x14ac:dyDescent="0.2">
      <c r="E673" s="40"/>
    </row>
    <row r="674" spans="5:5" x14ac:dyDescent="0.2">
      <c r="E674" s="40"/>
    </row>
    <row r="675" spans="5:5" x14ac:dyDescent="0.2">
      <c r="E675" s="40"/>
    </row>
    <row r="676" spans="5:5" x14ac:dyDescent="0.2">
      <c r="E676" s="40"/>
    </row>
    <row r="677" spans="5:5" x14ac:dyDescent="0.2">
      <c r="E677" s="40"/>
    </row>
    <row r="678" spans="5:5" x14ac:dyDescent="0.2">
      <c r="E678" s="40"/>
    </row>
    <row r="679" spans="5:5" x14ac:dyDescent="0.2">
      <c r="E679" s="40"/>
    </row>
    <row r="680" spans="5:5" x14ac:dyDescent="0.2">
      <c r="E680" s="40"/>
    </row>
    <row r="681" spans="5:5" x14ac:dyDescent="0.2">
      <c r="E681" s="40"/>
    </row>
    <row r="682" spans="5:5" x14ac:dyDescent="0.2">
      <c r="E682" s="40"/>
    </row>
    <row r="683" spans="5:5" x14ac:dyDescent="0.2">
      <c r="E683" s="40"/>
    </row>
    <row r="684" spans="5:5" x14ac:dyDescent="0.2">
      <c r="E684" s="40"/>
    </row>
    <row r="685" spans="5:5" x14ac:dyDescent="0.2">
      <c r="E685" s="40"/>
    </row>
    <row r="686" spans="5:5" x14ac:dyDescent="0.2">
      <c r="E686" s="40"/>
    </row>
    <row r="687" spans="5:5" x14ac:dyDescent="0.2">
      <c r="E687" s="40"/>
    </row>
    <row r="688" spans="5:5" x14ac:dyDescent="0.2">
      <c r="E688" s="40"/>
    </row>
    <row r="689" spans="5:5" x14ac:dyDescent="0.2">
      <c r="E689" s="40"/>
    </row>
    <row r="690" spans="5:5" x14ac:dyDescent="0.2">
      <c r="E690" s="40"/>
    </row>
    <row r="691" spans="5:5" x14ac:dyDescent="0.2">
      <c r="E691" s="40"/>
    </row>
    <row r="692" spans="5:5" x14ac:dyDescent="0.2">
      <c r="E692" s="40"/>
    </row>
    <row r="693" spans="5:5" x14ac:dyDescent="0.2">
      <c r="E693" s="40"/>
    </row>
    <row r="694" spans="5:5" x14ac:dyDescent="0.2">
      <c r="E694" s="40"/>
    </row>
    <row r="695" spans="5:5" x14ac:dyDescent="0.2">
      <c r="E695" s="40"/>
    </row>
    <row r="696" spans="5:5" x14ac:dyDescent="0.2">
      <c r="E696" s="40"/>
    </row>
    <row r="697" spans="5:5" x14ac:dyDescent="0.2">
      <c r="E697" s="40"/>
    </row>
    <row r="698" spans="5:5" x14ac:dyDescent="0.2">
      <c r="E698" s="40"/>
    </row>
    <row r="699" spans="5:5" x14ac:dyDescent="0.2">
      <c r="E699" s="40"/>
    </row>
    <row r="700" spans="5:5" x14ac:dyDescent="0.2">
      <c r="E700" s="40"/>
    </row>
    <row r="701" spans="5:5" x14ac:dyDescent="0.2">
      <c r="E701" s="40"/>
    </row>
    <row r="702" spans="5:5" x14ac:dyDescent="0.2">
      <c r="E702" s="40"/>
    </row>
    <row r="703" spans="5:5" x14ac:dyDescent="0.2">
      <c r="E703" s="40"/>
    </row>
    <row r="704" spans="5:5" x14ac:dyDescent="0.2">
      <c r="E704" s="40"/>
    </row>
    <row r="705" spans="5:5" x14ac:dyDescent="0.2">
      <c r="E705" s="40"/>
    </row>
    <row r="706" spans="5:5" x14ac:dyDescent="0.2">
      <c r="E706" s="40"/>
    </row>
    <row r="707" spans="5:5" x14ac:dyDescent="0.2">
      <c r="E707" s="40"/>
    </row>
    <row r="708" spans="5:5" x14ac:dyDescent="0.2">
      <c r="E708" s="40"/>
    </row>
    <row r="709" spans="5:5" x14ac:dyDescent="0.2">
      <c r="E709" s="40"/>
    </row>
    <row r="710" spans="5:5" x14ac:dyDescent="0.2">
      <c r="E710" s="40"/>
    </row>
    <row r="711" spans="5:5" x14ac:dyDescent="0.2">
      <c r="E711" s="40"/>
    </row>
    <row r="712" spans="5:5" x14ac:dyDescent="0.2">
      <c r="E712" s="40"/>
    </row>
    <row r="713" spans="5:5" x14ac:dyDescent="0.2">
      <c r="E713" s="40"/>
    </row>
    <row r="714" spans="5:5" x14ac:dyDescent="0.2">
      <c r="E714" s="40"/>
    </row>
    <row r="715" spans="5:5" x14ac:dyDescent="0.2">
      <c r="E715" s="40"/>
    </row>
    <row r="716" spans="5:5" x14ac:dyDescent="0.2">
      <c r="E716" s="40"/>
    </row>
    <row r="717" spans="5:5" x14ac:dyDescent="0.2">
      <c r="E717" s="40"/>
    </row>
    <row r="718" spans="5:5" x14ac:dyDescent="0.2">
      <c r="E718" s="40"/>
    </row>
    <row r="719" spans="5:5" x14ac:dyDescent="0.2">
      <c r="E719" s="40"/>
    </row>
    <row r="720" spans="5:5" x14ac:dyDescent="0.2">
      <c r="E720" s="40"/>
    </row>
    <row r="721" spans="5:5" x14ac:dyDescent="0.2">
      <c r="E721" s="40"/>
    </row>
    <row r="722" spans="5:5" x14ac:dyDescent="0.2">
      <c r="E722" s="40"/>
    </row>
    <row r="723" spans="5:5" x14ac:dyDescent="0.2">
      <c r="E723" s="40"/>
    </row>
    <row r="724" spans="5:5" x14ac:dyDescent="0.2">
      <c r="E724" s="40"/>
    </row>
    <row r="725" spans="5:5" x14ac:dyDescent="0.2">
      <c r="E725" s="40"/>
    </row>
    <row r="726" spans="5:5" x14ac:dyDescent="0.2">
      <c r="E726" s="40"/>
    </row>
    <row r="727" spans="5:5" x14ac:dyDescent="0.2">
      <c r="E727" s="40"/>
    </row>
    <row r="728" spans="5:5" x14ac:dyDescent="0.2">
      <c r="E728" s="40"/>
    </row>
    <row r="729" spans="5:5" x14ac:dyDescent="0.2">
      <c r="E729" s="40"/>
    </row>
    <row r="730" spans="5:5" x14ac:dyDescent="0.2">
      <c r="E730" s="40"/>
    </row>
    <row r="731" spans="5:5" x14ac:dyDescent="0.2">
      <c r="E731" s="40"/>
    </row>
    <row r="732" spans="5:5" x14ac:dyDescent="0.2">
      <c r="E732" s="40"/>
    </row>
    <row r="733" spans="5:5" x14ac:dyDescent="0.2">
      <c r="E733" s="40"/>
    </row>
    <row r="734" spans="5:5" x14ac:dyDescent="0.2">
      <c r="E734" s="40"/>
    </row>
    <row r="735" spans="5:5" x14ac:dyDescent="0.2">
      <c r="E735" s="40"/>
    </row>
    <row r="736" spans="5:5" x14ac:dyDescent="0.2">
      <c r="E736" s="40"/>
    </row>
    <row r="737" spans="5:5" x14ac:dyDescent="0.2">
      <c r="E737" s="40"/>
    </row>
    <row r="738" spans="5:5" x14ac:dyDescent="0.2">
      <c r="E738" s="40"/>
    </row>
    <row r="739" spans="5:5" x14ac:dyDescent="0.2">
      <c r="E739" s="40"/>
    </row>
    <row r="740" spans="5:5" x14ac:dyDescent="0.2">
      <c r="E740" s="40"/>
    </row>
    <row r="741" spans="5:5" x14ac:dyDescent="0.2">
      <c r="E741" s="40"/>
    </row>
    <row r="742" spans="5:5" x14ac:dyDescent="0.2">
      <c r="E742" s="40"/>
    </row>
    <row r="743" spans="5:5" x14ac:dyDescent="0.2">
      <c r="E743" s="40"/>
    </row>
    <row r="744" spans="5:5" x14ac:dyDescent="0.2">
      <c r="E744" s="40"/>
    </row>
    <row r="745" spans="5:5" x14ac:dyDescent="0.2">
      <c r="E745" s="40"/>
    </row>
    <row r="746" spans="5:5" x14ac:dyDescent="0.2">
      <c r="E746" s="40"/>
    </row>
    <row r="747" spans="5:5" x14ac:dyDescent="0.2">
      <c r="E747" s="40"/>
    </row>
    <row r="748" spans="5:5" x14ac:dyDescent="0.2">
      <c r="E748" s="40"/>
    </row>
    <row r="749" spans="5:5" x14ac:dyDescent="0.2">
      <c r="E749" s="40"/>
    </row>
    <row r="750" spans="5:5" x14ac:dyDescent="0.2">
      <c r="E750" s="40"/>
    </row>
    <row r="751" spans="5:5" x14ac:dyDescent="0.2">
      <c r="E751" s="40"/>
    </row>
    <row r="752" spans="5:5" x14ac:dyDescent="0.2">
      <c r="E752" s="40"/>
    </row>
    <row r="753" spans="5:5" x14ac:dyDescent="0.2">
      <c r="E753" s="40"/>
    </row>
    <row r="754" spans="5:5" x14ac:dyDescent="0.2">
      <c r="E754" s="40"/>
    </row>
    <row r="755" spans="5:5" x14ac:dyDescent="0.2">
      <c r="E755" s="40"/>
    </row>
    <row r="756" spans="5:5" x14ac:dyDescent="0.2">
      <c r="E756" s="40"/>
    </row>
    <row r="757" spans="5:5" x14ac:dyDescent="0.2">
      <c r="E757" s="40"/>
    </row>
    <row r="758" spans="5:5" x14ac:dyDescent="0.2">
      <c r="E758" s="40"/>
    </row>
    <row r="759" spans="5:5" x14ac:dyDescent="0.2">
      <c r="E759" s="40"/>
    </row>
    <row r="760" spans="5:5" x14ac:dyDescent="0.2">
      <c r="E760" s="40"/>
    </row>
    <row r="761" spans="5:5" x14ac:dyDescent="0.2">
      <c r="E761" s="40"/>
    </row>
    <row r="762" spans="5:5" x14ac:dyDescent="0.2">
      <c r="E762" s="40"/>
    </row>
    <row r="763" spans="5:5" x14ac:dyDescent="0.2">
      <c r="E763" s="40"/>
    </row>
    <row r="764" spans="5:5" x14ac:dyDescent="0.2">
      <c r="E764" s="40"/>
    </row>
    <row r="765" spans="5:5" x14ac:dyDescent="0.2">
      <c r="E765" s="40"/>
    </row>
    <row r="766" spans="5:5" x14ac:dyDescent="0.2">
      <c r="E766" s="40"/>
    </row>
    <row r="767" spans="5:5" x14ac:dyDescent="0.2">
      <c r="E767" s="40"/>
    </row>
    <row r="768" spans="5:5" x14ac:dyDescent="0.2">
      <c r="E768" s="40"/>
    </row>
    <row r="769" spans="5:5" x14ac:dyDescent="0.2">
      <c r="E769" s="40"/>
    </row>
    <row r="770" spans="5:5" x14ac:dyDescent="0.2">
      <c r="E770" s="40"/>
    </row>
    <row r="771" spans="5:5" x14ac:dyDescent="0.2">
      <c r="E771" s="40"/>
    </row>
    <row r="772" spans="5:5" x14ac:dyDescent="0.2">
      <c r="E772" s="40"/>
    </row>
    <row r="773" spans="5:5" x14ac:dyDescent="0.2">
      <c r="E773" s="40"/>
    </row>
    <row r="774" spans="5:5" x14ac:dyDescent="0.2">
      <c r="E774" s="40"/>
    </row>
    <row r="775" spans="5:5" x14ac:dyDescent="0.2">
      <c r="E775" s="40"/>
    </row>
    <row r="776" spans="5:5" x14ac:dyDescent="0.2">
      <c r="E776" s="40"/>
    </row>
    <row r="777" spans="5:5" x14ac:dyDescent="0.2">
      <c r="E777" s="40"/>
    </row>
    <row r="778" spans="5:5" x14ac:dyDescent="0.2">
      <c r="E778" s="40"/>
    </row>
    <row r="779" spans="5:5" x14ac:dyDescent="0.2">
      <c r="E779" s="40"/>
    </row>
    <row r="780" spans="5:5" x14ac:dyDescent="0.2">
      <c r="E780" s="40"/>
    </row>
    <row r="781" spans="5:5" x14ac:dyDescent="0.2">
      <c r="E781" s="40"/>
    </row>
    <row r="782" spans="5:5" x14ac:dyDescent="0.2">
      <c r="E782" s="40"/>
    </row>
    <row r="783" spans="5:5" x14ac:dyDescent="0.2">
      <c r="E783" s="40"/>
    </row>
    <row r="784" spans="5:5" x14ac:dyDescent="0.2">
      <c r="E784" s="40"/>
    </row>
    <row r="785" spans="5:5" x14ac:dyDescent="0.2">
      <c r="E785" s="40"/>
    </row>
    <row r="786" spans="5:5" x14ac:dyDescent="0.2">
      <c r="E786" s="40"/>
    </row>
    <row r="787" spans="5:5" x14ac:dyDescent="0.2">
      <c r="E787" s="40"/>
    </row>
    <row r="788" spans="5:5" x14ac:dyDescent="0.2">
      <c r="E788" s="40"/>
    </row>
    <row r="789" spans="5:5" x14ac:dyDescent="0.2">
      <c r="E789" s="40"/>
    </row>
    <row r="790" spans="5:5" x14ac:dyDescent="0.2">
      <c r="E790" s="40"/>
    </row>
    <row r="791" spans="5:5" x14ac:dyDescent="0.2">
      <c r="E791" s="40"/>
    </row>
    <row r="792" spans="5:5" x14ac:dyDescent="0.2">
      <c r="E792" s="40"/>
    </row>
    <row r="793" spans="5:5" x14ac:dyDescent="0.2">
      <c r="E793" s="40"/>
    </row>
    <row r="794" spans="5:5" x14ac:dyDescent="0.2">
      <c r="E794" s="40"/>
    </row>
    <row r="795" spans="5:5" x14ac:dyDescent="0.2">
      <c r="E795" s="40"/>
    </row>
    <row r="796" spans="5:5" x14ac:dyDescent="0.2">
      <c r="E796" s="40"/>
    </row>
    <row r="797" spans="5:5" x14ac:dyDescent="0.2">
      <c r="E797" s="40"/>
    </row>
    <row r="798" spans="5:5" x14ac:dyDescent="0.2">
      <c r="E798" s="40"/>
    </row>
    <row r="799" spans="5:5" x14ac:dyDescent="0.2">
      <c r="E799" s="40"/>
    </row>
    <row r="800" spans="5:5" x14ac:dyDescent="0.2">
      <c r="E800" s="40"/>
    </row>
    <row r="801" spans="5:5" x14ac:dyDescent="0.2">
      <c r="E801" s="40"/>
    </row>
    <row r="802" spans="5:5" x14ac:dyDescent="0.2">
      <c r="E802" s="40"/>
    </row>
    <row r="803" spans="5:5" x14ac:dyDescent="0.2">
      <c r="E803" s="40"/>
    </row>
    <row r="804" spans="5:5" x14ac:dyDescent="0.2">
      <c r="E804" s="40"/>
    </row>
    <row r="805" spans="5:5" x14ac:dyDescent="0.2">
      <c r="E805" s="40"/>
    </row>
    <row r="806" spans="5:5" x14ac:dyDescent="0.2">
      <c r="E806" s="40"/>
    </row>
    <row r="807" spans="5:5" x14ac:dyDescent="0.2">
      <c r="E807" s="40"/>
    </row>
    <row r="808" spans="5:5" x14ac:dyDescent="0.2">
      <c r="E808" s="40"/>
    </row>
    <row r="809" spans="5:5" x14ac:dyDescent="0.2">
      <c r="E809" s="40"/>
    </row>
    <row r="810" spans="5:5" x14ac:dyDescent="0.2">
      <c r="E810" s="40"/>
    </row>
    <row r="811" spans="5:5" x14ac:dyDescent="0.2">
      <c r="E811" s="40"/>
    </row>
    <row r="812" spans="5:5" x14ac:dyDescent="0.2">
      <c r="E812" s="40"/>
    </row>
    <row r="813" spans="5:5" x14ac:dyDescent="0.2">
      <c r="E813" s="40"/>
    </row>
    <row r="814" spans="5:5" x14ac:dyDescent="0.2">
      <c r="E814" s="40"/>
    </row>
    <row r="815" spans="5:5" x14ac:dyDescent="0.2">
      <c r="E815" s="40"/>
    </row>
    <row r="816" spans="5:5" x14ac:dyDescent="0.2">
      <c r="E816" s="40"/>
    </row>
    <row r="817" spans="5:5" x14ac:dyDescent="0.2">
      <c r="E817" s="40"/>
    </row>
    <row r="818" spans="5:5" x14ac:dyDescent="0.2">
      <c r="E818" s="40"/>
    </row>
    <row r="819" spans="5:5" x14ac:dyDescent="0.2">
      <c r="E819" s="40"/>
    </row>
    <row r="820" spans="5:5" x14ac:dyDescent="0.2">
      <c r="E820" s="40"/>
    </row>
    <row r="821" spans="5:5" x14ac:dyDescent="0.2">
      <c r="E821" s="40"/>
    </row>
    <row r="822" spans="5:5" x14ac:dyDescent="0.2">
      <c r="E822" s="40"/>
    </row>
    <row r="823" spans="5:5" x14ac:dyDescent="0.2">
      <c r="E823" s="40"/>
    </row>
    <row r="824" spans="5:5" x14ac:dyDescent="0.2">
      <c r="E824" s="40"/>
    </row>
    <row r="825" spans="5:5" x14ac:dyDescent="0.2">
      <c r="E825" s="40"/>
    </row>
    <row r="826" spans="5:5" x14ac:dyDescent="0.2">
      <c r="E826" s="40"/>
    </row>
    <row r="827" spans="5:5" x14ac:dyDescent="0.2">
      <c r="E827" s="40"/>
    </row>
    <row r="828" spans="5:5" x14ac:dyDescent="0.2">
      <c r="E828" s="40"/>
    </row>
    <row r="829" spans="5:5" x14ac:dyDescent="0.2">
      <c r="E829" s="40"/>
    </row>
    <row r="830" spans="5:5" x14ac:dyDescent="0.2">
      <c r="E830" s="40"/>
    </row>
    <row r="831" spans="5:5" x14ac:dyDescent="0.2">
      <c r="E831" s="40"/>
    </row>
    <row r="832" spans="5:5" x14ac:dyDescent="0.2">
      <c r="E832" s="40"/>
    </row>
    <row r="833" spans="5:5" x14ac:dyDescent="0.2">
      <c r="E833" s="40"/>
    </row>
    <row r="834" spans="5:5" x14ac:dyDescent="0.2">
      <c r="E834" s="40"/>
    </row>
    <row r="835" spans="5:5" x14ac:dyDescent="0.2">
      <c r="E835" s="40"/>
    </row>
    <row r="836" spans="5:5" x14ac:dyDescent="0.2">
      <c r="E836" s="40"/>
    </row>
    <row r="837" spans="5:5" x14ac:dyDescent="0.2">
      <c r="E837" s="40"/>
    </row>
    <row r="838" spans="5:5" x14ac:dyDescent="0.2">
      <c r="E838" s="40"/>
    </row>
    <row r="839" spans="5:5" x14ac:dyDescent="0.2">
      <c r="E839" s="40"/>
    </row>
    <row r="840" spans="5:5" x14ac:dyDescent="0.2">
      <c r="E840" s="40"/>
    </row>
    <row r="841" spans="5:5" x14ac:dyDescent="0.2">
      <c r="E841" s="40"/>
    </row>
    <row r="842" spans="5:5" x14ac:dyDescent="0.2">
      <c r="E842" s="40"/>
    </row>
    <row r="843" spans="5:5" x14ac:dyDescent="0.2">
      <c r="E843" s="40"/>
    </row>
    <row r="844" spans="5:5" x14ac:dyDescent="0.2">
      <c r="E844" s="40"/>
    </row>
    <row r="845" spans="5:5" x14ac:dyDescent="0.2">
      <c r="E845" s="40"/>
    </row>
    <row r="846" spans="5:5" x14ac:dyDescent="0.2">
      <c r="E846" s="40"/>
    </row>
    <row r="847" spans="5:5" x14ac:dyDescent="0.2">
      <c r="E847" s="40"/>
    </row>
    <row r="848" spans="5:5" x14ac:dyDescent="0.2">
      <c r="E848" s="40"/>
    </row>
    <row r="849" spans="5:5" x14ac:dyDescent="0.2">
      <c r="E849" s="40"/>
    </row>
    <row r="850" spans="5:5" x14ac:dyDescent="0.2">
      <c r="E850" s="40"/>
    </row>
    <row r="851" spans="5:5" x14ac:dyDescent="0.2">
      <c r="E851" s="40"/>
    </row>
    <row r="852" spans="5:5" x14ac:dyDescent="0.2">
      <c r="E852" s="40"/>
    </row>
    <row r="853" spans="5:5" x14ac:dyDescent="0.2">
      <c r="E853" s="40"/>
    </row>
    <row r="854" spans="5:5" x14ac:dyDescent="0.2">
      <c r="E854" s="40"/>
    </row>
    <row r="855" spans="5:5" x14ac:dyDescent="0.2">
      <c r="E855" s="40"/>
    </row>
    <row r="856" spans="5:5" x14ac:dyDescent="0.2">
      <c r="E856" s="40"/>
    </row>
    <row r="857" spans="5:5" x14ac:dyDescent="0.2">
      <c r="E857" s="40"/>
    </row>
    <row r="858" spans="5:5" x14ac:dyDescent="0.2">
      <c r="E858" s="40"/>
    </row>
    <row r="859" spans="5:5" x14ac:dyDescent="0.2">
      <c r="E859" s="40"/>
    </row>
    <row r="860" spans="5:5" x14ac:dyDescent="0.2">
      <c r="E860" s="40"/>
    </row>
    <row r="861" spans="5:5" x14ac:dyDescent="0.2">
      <c r="E861" s="40"/>
    </row>
    <row r="862" spans="5:5" x14ac:dyDescent="0.2">
      <c r="E862" s="40"/>
    </row>
    <row r="863" spans="5:5" x14ac:dyDescent="0.2">
      <c r="E863" s="40"/>
    </row>
    <row r="864" spans="5:5" x14ac:dyDescent="0.2">
      <c r="E864" s="40"/>
    </row>
    <row r="865" spans="5:5" x14ac:dyDescent="0.2">
      <c r="E865" s="40"/>
    </row>
    <row r="866" spans="5:5" x14ac:dyDescent="0.2">
      <c r="E866" s="40"/>
    </row>
    <row r="867" spans="5:5" x14ac:dyDescent="0.2">
      <c r="E867" s="40"/>
    </row>
    <row r="868" spans="5:5" x14ac:dyDescent="0.2">
      <c r="E868" s="40"/>
    </row>
    <row r="869" spans="5:5" x14ac:dyDescent="0.2">
      <c r="E869" s="40"/>
    </row>
    <row r="870" spans="5:5" x14ac:dyDescent="0.2">
      <c r="E870" s="40"/>
    </row>
    <row r="871" spans="5:5" x14ac:dyDescent="0.2">
      <c r="E871" s="40"/>
    </row>
    <row r="872" spans="5:5" x14ac:dyDescent="0.2">
      <c r="E872" s="40"/>
    </row>
    <row r="873" spans="5:5" x14ac:dyDescent="0.2">
      <c r="E873" s="40"/>
    </row>
    <row r="874" spans="5:5" x14ac:dyDescent="0.2">
      <c r="E874" s="40"/>
    </row>
    <row r="875" spans="5:5" x14ac:dyDescent="0.2">
      <c r="E875" s="40"/>
    </row>
    <row r="876" spans="5:5" x14ac:dyDescent="0.2">
      <c r="E876" s="40"/>
    </row>
    <row r="877" spans="5:5" x14ac:dyDescent="0.2">
      <c r="E877" s="40"/>
    </row>
    <row r="878" spans="5:5" x14ac:dyDescent="0.2">
      <c r="E878" s="40"/>
    </row>
    <row r="879" spans="5:5" x14ac:dyDescent="0.2">
      <c r="E879" s="40"/>
    </row>
    <row r="880" spans="5:5" x14ac:dyDescent="0.2">
      <c r="E880" s="40"/>
    </row>
    <row r="881" spans="5:5" x14ac:dyDescent="0.2">
      <c r="E881" s="40"/>
    </row>
    <row r="882" spans="5:5" x14ac:dyDescent="0.2">
      <c r="E882" s="40"/>
    </row>
    <row r="883" spans="5:5" x14ac:dyDescent="0.2">
      <c r="E883" s="40"/>
    </row>
    <row r="884" spans="5:5" x14ac:dyDescent="0.2">
      <c r="E884" s="40"/>
    </row>
    <row r="885" spans="5:5" x14ac:dyDescent="0.2">
      <c r="E885" s="40"/>
    </row>
    <row r="886" spans="5:5" x14ac:dyDescent="0.2">
      <c r="E886" s="40"/>
    </row>
    <row r="887" spans="5:5" x14ac:dyDescent="0.2">
      <c r="E887" s="40"/>
    </row>
    <row r="888" spans="5:5" x14ac:dyDescent="0.2">
      <c r="E888" s="40"/>
    </row>
    <row r="889" spans="5:5" x14ac:dyDescent="0.2">
      <c r="E889" s="40"/>
    </row>
    <row r="890" spans="5:5" x14ac:dyDescent="0.2">
      <c r="E890" s="40"/>
    </row>
    <row r="891" spans="5:5" x14ac:dyDescent="0.2">
      <c r="E891" s="40"/>
    </row>
    <row r="892" spans="5:5" x14ac:dyDescent="0.2">
      <c r="E892" s="40"/>
    </row>
    <row r="893" spans="5:5" x14ac:dyDescent="0.2">
      <c r="E893" s="40"/>
    </row>
    <row r="894" spans="5:5" x14ac:dyDescent="0.2">
      <c r="E894" s="40"/>
    </row>
    <row r="895" spans="5:5" x14ac:dyDescent="0.2">
      <c r="E895" s="40"/>
    </row>
    <row r="896" spans="5:5" x14ac:dyDescent="0.2">
      <c r="E896" s="40"/>
    </row>
    <row r="897" spans="5:5" x14ac:dyDescent="0.2">
      <c r="E897" s="40"/>
    </row>
    <row r="898" spans="5:5" x14ac:dyDescent="0.2">
      <c r="E898" s="40"/>
    </row>
    <row r="899" spans="5:5" x14ac:dyDescent="0.2">
      <c r="E899" s="40"/>
    </row>
    <row r="900" spans="5:5" x14ac:dyDescent="0.2">
      <c r="E900" s="40"/>
    </row>
    <row r="901" spans="5:5" x14ac:dyDescent="0.2">
      <c r="E901" s="40"/>
    </row>
    <row r="902" spans="5:5" x14ac:dyDescent="0.2">
      <c r="E902" s="40"/>
    </row>
    <row r="903" spans="5:5" x14ac:dyDescent="0.2">
      <c r="E903" s="40"/>
    </row>
    <row r="904" spans="5:5" x14ac:dyDescent="0.2">
      <c r="E904" s="40"/>
    </row>
    <row r="905" spans="5:5" x14ac:dyDescent="0.2">
      <c r="E905" s="40"/>
    </row>
    <row r="906" spans="5:5" x14ac:dyDescent="0.2">
      <c r="E906" s="40"/>
    </row>
    <row r="907" spans="5:5" x14ac:dyDescent="0.2">
      <c r="E907" s="40"/>
    </row>
    <row r="908" spans="5:5" x14ac:dyDescent="0.2">
      <c r="E908" s="40"/>
    </row>
    <row r="909" spans="5:5" x14ac:dyDescent="0.2">
      <c r="E909" s="40"/>
    </row>
    <row r="910" spans="5:5" x14ac:dyDescent="0.2">
      <c r="E910" s="40"/>
    </row>
    <row r="911" spans="5:5" x14ac:dyDescent="0.2">
      <c r="E911" s="40"/>
    </row>
    <row r="912" spans="5:5" x14ac:dyDescent="0.2">
      <c r="E912" s="40"/>
    </row>
    <row r="913" spans="4:7" x14ac:dyDescent="0.2">
      <c r="E913" s="40"/>
    </row>
    <row r="914" spans="4:7" x14ac:dyDescent="0.2">
      <c r="E914" s="40"/>
    </row>
    <row r="915" spans="4:7" x14ac:dyDescent="0.2">
      <c r="E915" s="40"/>
    </row>
    <row r="916" spans="4:7" x14ac:dyDescent="0.2">
      <c r="E916" s="40"/>
    </row>
    <row r="917" spans="4:7" x14ac:dyDescent="0.2">
      <c r="E917" s="40"/>
    </row>
    <row r="918" spans="4:7" x14ac:dyDescent="0.2">
      <c r="E918" s="40"/>
    </row>
    <row r="919" spans="4:7" x14ac:dyDescent="0.2">
      <c r="E919" s="40"/>
    </row>
    <row r="920" spans="4:7" x14ac:dyDescent="0.2">
      <c r="D920" s="24">
        <f>SUM(D38:D919)</f>
        <v>0</v>
      </c>
      <c r="G920" s="24">
        <v>630</v>
      </c>
    </row>
    <row r="921" spans="4:7" x14ac:dyDescent="0.2">
      <c r="E921" s="40">
        <f>SUM(E38:E920)</f>
        <v>0</v>
      </c>
      <c r="F921" s="24" t="s">
        <v>2</v>
      </c>
      <c r="G921" s="24">
        <v>630</v>
      </c>
    </row>
    <row r="922" spans="4:7" x14ac:dyDescent="0.2">
      <c r="E922" s="40">
        <f>(E921/121)*100</f>
        <v>0</v>
      </c>
      <c r="F922" s="24" t="s">
        <v>1</v>
      </c>
      <c r="G922" s="24">
        <v>630</v>
      </c>
    </row>
  </sheetData>
  <mergeCells count="1">
    <mergeCell ref="C2:E2"/>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196"/>
  <sheetViews>
    <sheetView topLeftCell="A3" zoomScale="83" zoomScaleNormal="59" workbookViewId="0">
      <selection activeCell="L29" sqref="L29"/>
    </sheetView>
  </sheetViews>
  <sheetFormatPr defaultColWidth="8.85546875" defaultRowHeight="12.75" x14ac:dyDescent="0.2"/>
  <cols>
    <col min="1" max="1" width="8.85546875" style="24"/>
    <col min="2" max="2" width="12.140625" style="24" customWidth="1"/>
    <col min="3" max="3" width="20.140625" style="24" customWidth="1"/>
    <col min="4" max="4" width="20.42578125" style="24" customWidth="1"/>
    <col min="5" max="5" width="13.42578125" style="42" customWidth="1"/>
    <col min="6" max="6" width="17.7109375" style="24" customWidth="1"/>
    <col min="7" max="7" width="16.28515625" style="24" customWidth="1"/>
    <col min="8" max="8" width="23.140625" style="24" customWidth="1"/>
    <col min="9" max="9" width="10.7109375" style="24" bestFit="1" customWidth="1"/>
    <col min="10" max="10" width="8.85546875" style="24"/>
    <col min="11" max="11" width="32.42578125" style="24" bestFit="1" customWidth="1"/>
    <col min="12" max="12" width="22" style="24" bestFit="1" customWidth="1"/>
    <col min="13" max="13" width="8.42578125" style="24" customWidth="1"/>
    <col min="14" max="14" width="13.85546875" style="24" bestFit="1" customWidth="1"/>
    <col min="15" max="15" width="14" style="24" bestFit="1" customWidth="1"/>
    <col min="16" max="16" width="11.42578125" style="24" customWidth="1"/>
    <col min="17" max="17" width="8.85546875" style="24"/>
    <col min="18" max="18" width="19.140625" style="24" bestFit="1" customWidth="1"/>
    <col min="19" max="16384" width="8.85546875" style="24"/>
  </cols>
  <sheetData>
    <row r="1" spans="2:21" ht="25.5" customHeight="1" x14ac:dyDescent="0.2">
      <c r="B1" s="61"/>
      <c r="C1" s="61"/>
      <c r="D1" s="61"/>
      <c r="E1" s="221"/>
      <c r="F1" s="61"/>
      <c r="G1" s="61"/>
    </row>
    <row r="2" spans="2:21" s="23" customFormat="1" ht="28.5" customHeight="1" x14ac:dyDescent="0.2">
      <c r="E2" s="222"/>
    </row>
    <row r="3" spans="2:21" s="23" customFormat="1" ht="32.25" customHeight="1" x14ac:dyDescent="0.2">
      <c r="C3" s="365" t="s">
        <v>347</v>
      </c>
      <c r="D3" s="365"/>
      <c r="E3" s="365"/>
      <c r="F3" s="365"/>
      <c r="G3" s="62"/>
      <c r="H3" s="48"/>
      <c r="I3" s="48"/>
      <c r="J3" s="48"/>
    </row>
    <row r="4" spans="2:21" s="23" customFormat="1" x14ac:dyDescent="0.2">
      <c r="C4" s="49"/>
      <c r="D4" s="49"/>
      <c r="E4" s="223"/>
      <c r="F4" s="49"/>
      <c r="G4" s="49"/>
      <c r="H4" s="48"/>
      <c r="I4" s="48"/>
      <c r="J4" s="48"/>
    </row>
    <row r="5" spans="2:21" ht="13.5" thickBot="1" x14ac:dyDescent="0.25">
      <c r="C5" s="43"/>
    </row>
    <row r="6" spans="2:21" ht="30" customHeight="1" thickTop="1" thickBot="1" x14ac:dyDescent="0.25">
      <c r="C6" s="154" t="s">
        <v>437</v>
      </c>
      <c r="D6" s="154" t="s">
        <v>438</v>
      </c>
      <c r="E6" s="224" t="s">
        <v>439</v>
      </c>
      <c r="F6" s="224" t="s">
        <v>1337</v>
      </c>
      <c r="G6" s="224" t="s">
        <v>1332</v>
      </c>
      <c r="K6" s="107" t="s">
        <v>330</v>
      </c>
      <c r="L6" s="107" t="s">
        <v>1340</v>
      </c>
      <c r="M6" s="107" t="s">
        <v>1343</v>
      </c>
      <c r="N6" s="107" t="s">
        <v>1345</v>
      </c>
      <c r="O6" s="107" t="s">
        <v>1342</v>
      </c>
      <c r="P6" s="107"/>
    </row>
    <row r="7" spans="2:21" ht="16.5" thickTop="1" thickBot="1" x14ac:dyDescent="0.3">
      <c r="C7" t="s">
        <v>454</v>
      </c>
      <c r="D7" s="219" t="s">
        <v>445</v>
      </c>
      <c r="E7" s="225">
        <v>0.3</v>
      </c>
      <c r="F7" s="237">
        <f>E7/S22</f>
        <v>2.6544209380723594E-5</v>
      </c>
      <c r="G7" s="220" t="s">
        <v>1335</v>
      </c>
      <c r="K7" s="151" t="s">
        <v>1340</v>
      </c>
      <c r="L7" s="117">
        <v>896</v>
      </c>
      <c r="M7" s="117"/>
      <c r="N7" s="117"/>
      <c r="O7" s="117"/>
      <c r="P7" s="117"/>
    </row>
    <row r="8" spans="2:21" ht="15.75" thickBot="1" x14ac:dyDescent="0.3">
      <c r="C8" t="s">
        <v>687</v>
      </c>
      <c r="D8" s="219" t="s">
        <v>445</v>
      </c>
      <c r="E8" s="225">
        <v>0.3</v>
      </c>
      <c r="F8" s="238">
        <f>E8/$S$22+F7</f>
        <v>5.3088418761447187E-5</v>
      </c>
      <c r="G8" s="220" t="s">
        <v>1335</v>
      </c>
      <c r="K8" s="109" t="s">
        <v>1338</v>
      </c>
      <c r="L8" s="110">
        <v>400</v>
      </c>
      <c r="M8" s="236">
        <v>1</v>
      </c>
      <c r="N8" s="240">
        <f>L21*5*40</f>
        <v>948580</v>
      </c>
      <c r="O8" s="110">
        <v>0</v>
      </c>
      <c r="P8" s="110"/>
      <c r="Q8" s="220" t="s">
        <v>1344</v>
      </c>
    </row>
    <row r="9" spans="2:21" ht="15.75" thickBot="1" x14ac:dyDescent="0.3">
      <c r="C9" t="s">
        <v>687</v>
      </c>
      <c r="D9" s="219" t="s">
        <v>445</v>
      </c>
      <c r="E9" s="225">
        <v>0.3</v>
      </c>
      <c r="F9" s="238">
        <f t="shared" ref="F9:F72" si="0">E9/$S$22+F8</f>
        <v>7.9632628142170777E-5</v>
      </c>
      <c r="G9" s="220" t="s">
        <v>1335</v>
      </c>
      <c r="K9" s="109" t="s">
        <v>1341</v>
      </c>
      <c r="L9" s="110">
        <v>261</v>
      </c>
      <c r="M9" s="236">
        <v>0.46500000000000002</v>
      </c>
      <c r="N9" s="240">
        <f>(M9*$L$20)*5*40</f>
        <v>609987</v>
      </c>
      <c r="O9" s="110">
        <v>195</v>
      </c>
      <c r="P9" s="110">
        <f>N9*O9/1000000</f>
        <v>118.94746499999999</v>
      </c>
      <c r="Q9" s="220" t="s">
        <v>1346</v>
      </c>
      <c r="U9" s="220">
        <f>1190/961</f>
        <v>1.238293444328824</v>
      </c>
    </row>
    <row r="10" spans="2:21" ht="15.75" thickBot="1" x14ac:dyDescent="0.3">
      <c r="C10" t="s">
        <v>814</v>
      </c>
      <c r="D10" s="219" t="s">
        <v>445</v>
      </c>
      <c r="E10" s="225">
        <v>0.3</v>
      </c>
      <c r="F10" s="238">
        <f t="shared" si="0"/>
        <v>1.0617683752289437E-4</v>
      </c>
      <c r="G10" s="220" t="s">
        <v>1335</v>
      </c>
      <c r="K10" s="109" t="s">
        <v>1339</v>
      </c>
      <c r="L10" s="110">
        <v>250</v>
      </c>
      <c r="M10" s="236">
        <v>0.44500000000000001</v>
      </c>
      <c r="N10" s="240">
        <f>(M10*$L$20)*5*40</f>
        <v>583751</v>
      </c>
      <c r="O10" s="110">
        <v>36</v>
      </c>
      <c r="P10" s="110">
        <f>N10*O10/1000000</f>
        <v>21.015035999999998</v>
      </c>
      <c r="Q10" s="220" t="s">
        <v>1347</v>
      </c>
    </row>
    <row r="11" spans="2:21" ht="15.75" thickBot="1" x14ac:dyDescent="0.3">
      <c r="C11" t="s">
        <v>454</v>
      </c>
      <c r="D11" s="219" t="s">
        <v>445</v>
      </c>
      <c r="E11" s="225">
        <v>0.3</v>
      </c>
      <c r="F11" s="238">
        <f t="shared" si="0"/>
        <v>1.3272104690361796E-4</v>
      </c>
      <c r="G11" s="220" t="s">
        <v>1335</v>
      </c>
      <c r="K11" s="109" t="s">
        <v>348</v>
      </c>
      <c r="L11" s="110">
        <v>50</v>
      </c>
      <c r="M11" s="236">
        <v>0.09</v>
      </c>
      <c r="N11" s="240">
        <f>(M11*$L$20)*5*40</f>
        <v>118061.99999999999</v>
      </c>
      <c r="O11" s="110" t="s">
        <v>435</v>
      </c>
      <c r="P11" s="110"/>
      <c r="Q11" s="220" t="s">
        <v>1348</v>
      </c>
    </row>
    <row r="12" spans="2:21" ht="15.75" thickBot="1" x14ac:dyDescent="0.3">
      <c r="C12" t="s">
        <v>930</v>
      </c>
      <c r="D12" s="219" t="s">
        <v>445</v>
      </c>
      <c r="E12" s="225">
        <v>0.3</v>
      </c>
      <c r="F12" s="238">
        <f t="shared" si="0"/>
        <v>1.5926525628434155E-4</v>
      </c>
      <c r="G12" s="220" t="s">
        <v>1335</v>
      </c>
      <c r="K12" s="109" t="s">
        <v>349</v>
      </c>
      <c r="L12" s="110">
        <f>S22*5*40</f>
        <v>2260380</v>
      </c>
      <c r="M12" s="110"/>
      <c r="N12" s="110"/>
      <c r="O12" s="110"/>
      <c r="P12" s="110"/>
    </row>
    <row r="13" spans="2:21" ht="15.75" thickBot="1" x14ac:dyDescent="0.3">
      <c r="C13" t="s">
        <v>933</v>
      </c>
      <c r="D13" s="219" t="s">
        <v>445</v>
      </c>
      <c r="E13" s="225">
        <v>0.3</v>
      </c>
      <c r="F13" s="238">
        <f t="shared" si="0"/>
        <v>1.8580946566506515E-4</v>
      </c>
      <c r="G13" s="220" t="s">
        <v>1335</v>
      </c>
      <c r="K13" s="118" t="s">
        <v>265</v>
      </c>
      <c r="L13" s="111">
        <v>0.22</v>
      </c>
      <c r="M13" s="111"/>
      <c r="N13" s="111"/>
      <c r="O13" s="111" t="s">
        <v>351</v>
      </c>
      <c r="P13" s="111"/>
    </row>
    <row r="14" spans="2:21" ht="16.5" thickTop="1" thickBot="1" x14ac:dyDescent="0.3">
      <c r="C14" t="s">
        <v>947</v>
      </c>
      <c r="D14" s="219" t="s">
        <v>445</v>
      </c>
      <c r="E14" s="225">
        <v>0.3</v>
      </c>
      <c r="F14" s="238">
        <f t="shared" si="0"/>
        <v>2.1235367504578875E-4</v>
      </c>
      <c r="G14" s="220" t="s">
        <v>1335</v>
      </c>
      <c r="K14" s="127" t="s">
        <v>350</v>
      </c>
      <c r="L14" s="152">
        <f>L13*L12/1000</f>
        <v>497.28359999999998</v>
      </c>
      <c r="M14" s="152"/>
      <c r="N14" s="152"/>
      <c r="O14" s="130" t="s">
        <v>345</v>
      </c>
      <c r="P14" s="130">
        <f>SUM(P8:P11)</f>
        <v>139.962501</v>
      </c>
      <c r="Q14" s="43"/>
      <c r="R14" s="43"/>
    </row>
    <row r="15" spans="2:21" ht="15.75" thickBot="1" x14ac:dyDescent="0.3">
      <c r="C15" t="s">
        <v>454</v>
      </c>
      <c r="D15" s="219" t="s">
        <v>445</v>
      </c>
      <c r="E15" s="225">
        <v>0.3</v>
      </c>
      <c r="F15" s="238">
        <f t="shared" si="0"/>
        <v>2.3889788442651235E-4</v>
      </c>
      <c r="G15" s="220" t="s">
        <v>1335</v>
      </c>
      <c r="Q15" s="45"/>
      <c r="R15" s="43"/>
    </row>
    <row r="16" spans="2:21" ht="15.75" thickBot="1" x14ac:dyDescent="0.3">
      <c r="C16" t="s">
        <v>947</v>
      </c>
      <c r="D16" s="219" t="s">
        <v>445</v>
      </c>
      <c r="E16" s="225">
        <v>0.3</v>
      </c>
      <c r="F16" s="238">
        <f t="shared" si="0"/>
        <v>2.6544209380723592E-4</v>
      </c>
      <c r="G16" s="220" t="s">
        <v>1335</v>
      </c>
    </row>
    <row r="17" spans="3:19" ht="15.75" thickBot="1" x14ac:dyDescent="0.3">
      <c r="C17" t="s">
        <v>454</v>
      </c>
      <c r="D17" s="219" t="s">
        <v>445</v>
      </c>
      <c r="E17" s="225">
        <v>0.3</v>
      </c>
      <c r="F17" s="238">
        <f t="shared" si="0"/>
        <v>2.9198630318795949E-4</v>
      </c>
      <c r="G17" s="220" t="s">
        <v>1335</v>
      </c>
      <c r="L17" s="43"/>
      <c r="M17" s="43"/>
      <c r="N17" s="43"/>
      <c r="O17" s="43"/>
      <c r="P17" s="43"/>
    </row>
    <row r="18" spans="3:19" ht="15.75" thickBot="1" x14ac:dyDescent="0.3">
      <c r="C18" t="s">
        <v>933</v>
      </c>
      <c r="D18" s="219" t="s">
        <v>445</v>
      </c>
      <c r="E18" s="225">
        <v>0.3</v>
      </c>
      <c r="F18" s="238">
        <f t="shared" si="0"/>
        <v>3.1853051256868306E-4</v>
      </c>
      <c r="G18" s="220" t="s">
        <v>1335</v>
      </c>
      <c r="I18" s="43"/>
      <c r="J18" s="43"/>
      <c r="K18" s="43"/>
      <c r="Q18" s="43"/>
      <c r="R18" s="43"/>
    </row>
    <row r="19" spans="3:19" ht="15.75" thickBot="1" x14ac:dyDescent="0.3">
      <c r="C19" t="s">
        <v>454</v>
      </c>
      <c r="D19" s="219" t="s">
        <v>445</v>
      </c>
      <c r="E19" s="225">
        <v>0.3</v>
      </c>
      <c r="F19" s="238">
        <f t="shared" si="0"/>
        <v>3.4507472194940663E-4</v>
      </c>
      <c r="G19" s="220" t="s">
        <v>1335</v>
      </c>
    </row>
    <row r="20" spans="3:19" ht="15.75" thickBot="1" x14ac:dyDescent="0.3">
      <c r="C20" t="s">
        <v>454</v>
      </c>
      <c r="D20" s="219" t="s">
        <v>445</v>
      </c>
      <c r="E20" s="225">
        <v>0.3</v>
      </c>
      <c r="F20" s="238">
        <f t="shared" si="0"/>
        <v>3.716189313301302E-4</v>
      </c>
      <c r="G20" s="220" t="s">
        <v>1335</v>
      </c>
      <c r="L20" s="24">
        <v>6559</v>
      </c>
    </row>
    <row r="21" spans="3:19" ht="15.75" thickBot="1" x14ac:dyDescent="0.3">
      <c r="C21" t="s">
        <v>947</v>
      </c>
      <c r="D21" s="219" t="s">
        <v>445</v>
      </c>
      <c r="E21" s="225">
        <v>0.3</v>
      </c>
      <c r="F21" s="238">
        <f t="shared" si="0"/>
        <v>3.9816314071085377E-4</v>
      </c>
      <c r="G21" s="220" t="s">
        <v>1335</v>
      </c>
      <c r="K21" s="220"/>
      <c r="L21" s="225">
        <v>4742.8999999999996</v>
      </c>
      <c r="M21" s="234"/>
      <c r="N21" s="234"/>
      <c r="R21" s="220" t="s">
        <v>1330</v>
      </c>
      <c r="S21" s="24">
        <v>1190</v>
      </c>
    </row>
    <row r="22" spans="3:19" ht="15.75" thickBot="1" x14ac:dyDescent="0.3">
      <c r="C22" t="s">
        <v>687</v>
      </c>
      <c r="D22" s="219" t="s">
        <v>445</v>
      </c>
      <c r="E22" s="225">
        <v>0.3</v>
      </c>
      <c r="F22" s="238">
        <f t="shared" si="0"/>
        <v>4.2470735009157734E-4</v>
      </c>
      <c r="G22" s="220" t="s">
        <v>1335</v>
      </c>
      <c r="K22" s="220"/>
      <c r="L22" s="239"/>
      <c r="M22" s="239"/>
      <c r="N22" s="239"/>
      <c r="R22" s="220" t="s">
        <v>1331</v>
      </c>
      <c r="S22" s="24">
        <f>SUM(E7:E1196)</f>
        <v>11301.9</v>
      </c>
    </row>
    <row r="23" spans="3:19" ht="15.75" thickBot="1" x14ac:dyDescent="0.3">
      <c r="C23" t="s">
        <v>687</v>
      </c>
      <c r="D23" s="219" t="s">
        <v>445</v>
      </c>
      <c r="E23" s="225">
        <v>0.3</v>
      </c>
      <c r="F23" s="238">
        <f t="shared" si="0"/>
        <v>4.512515594723009E-4</v>
      </c>
      <c r="G23" s="220" t="s">
        <v>1335</v>
      </c>
    </row>
    <row r="24" spans="3:19" ht="15.75" thickBot="1" x14ac:dyDescent="0.3">
      <c r="C24" t="s">
        <v>454</v>
      </c>
      <c r="D24" s="219" t="s">
        <v>445</v>
      </c>
      <c r="E24" s="225">
        <v>0.3</v>
      </c>
      <c r="F24" s="238">
        <f t="shared" si="0"/>
        <v>4.7779576885302447E-4</v>
      </c>
      <c r="G24" s="220" t="s">
        <v>1335</v>
      </c>
      <c r="K24" s="220"/>
      <c r="L24" s="42"/>
      <c r="M24" s="42"/>
      <c r="N24" s="42"/>
    </row>
    <row r="25" spans="3:19" ht="15.75" thickBot="1" x14ac:dyDescent="0.3">
      <c r="C25" t="s">
        <v>454</v>
      </c>
      <c r="D25" s="219" t="s">
        <v>445</v>
      </c>
      <c r="E25" s="225">
        <v>0.3</v>
      </c>
      <c r="F25" s="238">
        <f t="shared" si="0"/>
        <v>5.0433997823374804E-4</v>
      </c>
      <c r="G25" s="220" t="s">
        <v>1335</v>
      </c>
      <c r="K25" s="220"/>
      <c r="M25" s="233"/>
      <c r="N25" s="233"/>
    </row>
    <row r="26" spans="3:19" ht="15.75" thickBot="1" x14ac:dyDescent="0.3">
      <c r="C26" t="s">
        <v>454</v>
      </c>
      <c r="D26" s="219" t="s">
        <v>445</v>
      </c>
      <c r="E26" s="225">
        <v>0.3</v>
      </c>
      <c r="F26" s="238">
        <f t="shared" si="0"/>
        <v>5.3088418761447161E-4</v>
      </c>
      <c r="G26" s="220" t="s">
        <v>1335</v>
      </c>
      <c r="K26" s="220" t="s">
        <v>1349</v>
      </c>
      <c r="L26" s="24">
        <v>961</v>
      </c>
      <c r="M26" s="233"/>
      <c r="N26" s="233"/>
    </row>
    <row r="27" spans="3:19" ht="15.75" thickBot="1" x14ac:dyDescent="0.3">
      <c r="C27" t="s">
        <v>454</v>
      </c>
      <c r="D27" s="219" t="s">
        <v>445</v>
      </c>
      <c r="E27" s="225">
        <v>0.3</v>
      </c>
      <c r="F27" s="238">
        <f t="shared" si="0"/>
        <v>5.5742839699519518E-4</v>
      </c>
      <c r="G27" s="220" t="s">
        <v>1335</v>
      </c>
      <c r="K27" s="220" t="s">
        <v>1391</v>
      </c>
      <c r="L27" s="24">
        <v>882</v>
      </c>
      <c r="M27" s="233"/>
      <c r="N27" s="233"/>
    </row>
    <row r="28" spans="3:19" ht="15.75" thickBot="1" x14ac:dyDescent="0.3">
      <c r="C28" t="s">
        <v>947</v>
      </c>
      <c r="D28" s="219" t="s">
        <v>445</v>
      </c>
      <c r="E28" s="225">
        <v>0.3</v>
      </c>
      <c r="F28" s="238">
        <f t="shared" si="0"/>
        <v>5.8397260637591875E-4</v>
      </c>
      <c r="G28" s="220" t="s">
        <v>1335</v>
      </c>
      <c r="K28" s="220"/>
      <c r="L28" s="239">
        <f>(L27-L26)/L26</f>
        <v>-8.2206035379812692E-2</v>
      </c>
      <c r="M28" s="233"/>
      <c r="N28" s="233"/>
    </row>
    <row r="29" spans="3:19" ht="15.75" thickBot="1" x14ac:dyDescent="0.3">
      <c r="C29" t="s">
        <v>911</v>
      </c>
      <c r="D29" s="219" t="s">
        <v>445</v>
      </c>
      <c r="E29" s="225">
        <v>0.4</v>
      </c>
      <c r="F29" s="238">
        <f t="shared" si="0"/>
        <v>6.1936488555021688E-4</v>
      </c>
      <c r="G29" s="220" t="s">
        <v>1335</v>
      </c>
      <c r="K29" s="43" t="s">
        <v>1392</v>
      </c>
      <c r="L29" s="43">
        <f>P14*(1+L28)</f>
        <v>128.45673869094693</v>
      </c>
    </row>
    <row r="30" spans="3:19" ht="15.75" thickBot="1" x14ac:dyDescent="0.3">
      <c r="C30" t="s">
        <v>938</v>
      </c>
      <c r="D30" s="219" t="s">
        <v>445</v>
      </c>
      <c r="E30" s="225">
        <v>0.4</v>
      </c>
      <c r="F30" s="238">
        <f t="shared" si="0"/>
        <v>6.5475716472451501E-4</v>
      </c>
      <c r="G30" s="220" t="s">
        <v>1335</v>
      </c>
    </row>
    <row r="31" spans="3:19" ht="15.75" thickBot="1" x14ac:dyDescent="0.3">
      <c r="C31" t="s">
        <v>995</v>
      </c>
      <c r="D31" s="219" t="s">
        <v>445</v>
      </c>
      <c r="E31" s="225">
        <v>0.4</v>
      </c>
      <c r="F31" s="238">
        <f t="shared" si="0"/>
        <v>6.9014944389881314E-4</v>
      </c>
      <c r="G31" s="220" t="s">
        <v>1335</v>
      </c>
    </row>
    <row r="32" spans="3:19" ht="15.75" thickBot="1" x14ac:dyDescent="0.3">
      <c r="C32" t="s">
        <v>448</v>
      </c>
      <c r="D32" s="219" t="s">
        <v>445</v>
      </c>
      <c r="E32" s="225">
        <v>0.5</v>
      </c>
      <c r="F32" s="238">
        <f t="shared" si="0"/>
        <v>7.3438979286668583E-4</v>
      </c>
      <c r="G32" s="220" t="s">
        <v>1335</v>
      </c>
    </row>
    <row r="33" spans="3:7" ht="15.75" thickBot="1" x14ac:dyDescent="0.3">
      <c r="C33" t="s">
        <v>455</v>
      </c>
      <c r="D33" s="219" t="s">
        <v>445</v>
      </c>
      <c r="E33" s="225">
        <v>0.5</v>
      </c>
      <c r="F33" s="238">
        <f t="shared" si="0"/>
        <v>7.7863014183455852E-4</v>
      </c>
      <c r="G33" s="220" t="s">
        <v>1335</v>
      </c>
    </row>
    <row r="34" spans="3:7" ht="15.75" thickBot="1" x14ac:dyDescent="0.3">
      <c r="C34" t="s">
        <v>620</v>
      </c>
      <c r="D34" s="219" t="s">
        <v>447</v>
      </c>
      <c r="E34" s="225">
        <v>0.5</v>
      </c>
      <c r="F34" s="238">
        <f t="shared" si="0"/>
        <v>8.2287049080243121E-4</v>
      </c>
      <c r="G34" s="220" t="s">
        <v>1335</v>
      </c>
    </row>
    <row r="35" spans="3:7" ht="15.75" thickBot="1" x14ac:dyDescent="0.3">
      <c r="C35" t="s">
        <v>448</v>
      </c>
      <c r="D35" s="219" t="s">
        <v>445</v>
      </c>
      <c r="E35" s="225">
        <v>0.5</v>
      </c>
      <c r="F35" s="238">
        <f t="shared" si="0"/>
        <v>8.671108397703039E-4</v>
      </c>
      <c r="G35" s="220" t="s">
        <v>1335</v>
      </c>
    </row>
    <row r="36" spans="3:7" ht="15.75" thickBot="1" x14ac:dyDescent="0.3">
      <c r="C36" t="s">
        <v>626</v>
      </c>
      <c r="D36" s="219" t="s">
        <v>445</v>
      </c>
      <c r="E36" s="225">
        <v>0.5</v>
      </c>
      <c r="F36" s="238">
        <f t="shared" si="0"/>
        <v>9.1135118873817659E-4</v>
      </c>
      <c r="G36" s="220" t="s">
        <v>1335</v>
      </c>
    </row>
    <row r="37" spans="3:7" ht="15.75" thickBot="1" x14ac:dyDescent="0.3">
      <c r="C37" t="s">
        <v>647</v>
      </c>
      <c r="D37" s="219" t="s">
        <v>524</v>
      </c>
      <c r="E37" s="225">
        <v>0.5</v>
      </c>
      <c r="F37" s="238">
        <f t="shared" si="0"/>
        <v>9.5559153770604928E-4</v>
      </c>
      <c r="G37" s="220" t="s">
        <v>1335</v>
      </c>
    </row>
    <row r="38" spans="3:7" ht="15.75" thickBot="1" x14ac:dyDescent="0.3">
      <c r="C38" t="s">
        <v>455</v>
      </c>
      <c r="D38" s="219" t="s">
        <v>445</v>
      </c>
      <c r="E38" s="225">
        <v>0.5</v>
      </c>
      <c r="F38" s="238">
        <f t="shared" si="0"/>
        <v>9.9983188667392186E-4</v>
      </c>
      <c r="G38" s="220" t="s">
        <v>1335</v>
      </c>
    </row>
    <row r="39" spans="3:7" ht="15.75" thickBot="1" x14ac:dyDescent="0.3">
      <c r="C39" t="s">
        <v>455</v>
      </c>
      <c r="D39" s="219" t="s">
        <v>445</v>
      </c>
      <c r="E39" s="225">
        <v>0.5</v>
      </c>
      <c r="F39" s="238">
        <f t="shared" si="0"/>
        <v>1.0440722356417945E-3</v>
      </c>
      <c r="G39" s="220" t="s">
        <v>1335</v>
      </c>
    </row>
    <row r="40" spans="3:7" ht="15.75" thickBot="1" x14ac:dyDescent="0.3">
      <c r="C40" t="s">
        <v>455</v>
      </c>
      <c r="D40" s="219" t="s">
        <v>445</v>
      </c>
      <c r="E40" s="225">
        <v>0.5</v>
      </c>
      <c r="F40" s="238">
        <f t="shared" si="0"/>
        <v>1.0883125846096672E-3</v>
      </c>
      <c r="G40" s="220" t="s">
        <v>1335</v>
      </c>
    </row>
    <row r="41" spans="3:7" ht="15.75" thickBot="1" x14ac:dyDescent="0.3">
      <c r="C41" t="s">
        <v>455</v>
      </c>
      <c r="D41" s="219" t="s">
        <v>445</v>
      </c>
      <c r="E41" s="225">
        <v>0.5</v>
      </c>
      <c r="F41" s="238">
        <f t="shared" si="0"/>
        <v>1.1325529335775399E-3</v>
      </c>
      <c r="G41" s="220" t="s">
        <v>1335</v>
      </c>
    </row>
    <row r="42" spans="3:7" ht="15.75" thickBot="1" x14ac:dyDescent="0.3">
      <c r="C42" t="s">
        <v>455</v>
      </c>
      <c r="D42" s="219" t="s">
        <v>445</v>
      </c>
      <c r="E42" s="225">
        <v>0.5</v>
      </c>
      <c r="F42" s="238">
        <f t="shared" si="0"/>
        <v>1.1767932825454126E-3</v>
      </c>
      <c r="G42" s="220" t="s">
        <v>1335</v>
      </c>
    </row>
    <row r="43" spans="3:7" ht="15.75" thickBot="1" x14ac:dyDescent="0.3">
      <c r="C43" t="s">
        <v>1004</v>
      </c>
      <c r="D43" s="219" t="s">
        <v>447</v>
      </c>
      <c r="E43" s="225">
        <v>0.5</v>
      </c>
      <c r="F43" s="238">
        <f t="shared" si="0"/>
        <v>1.2210336315132853E-3</v>
      </c>
      <c r="G43" s="220" t="s">
        <v>1335</v>
      </c>
    </row>
    <row r="44" spans="3:7" ht="15.75" thickBot="1" x14ac:dyDescent="0.3">
      <c r="C44" t="s">
        <v>1007</v>
      </c>
      <c r="D44" s="219" t="s">
        <v>445</v>
      </c>
      <c r="E44" s="225">
        <v>0.5</v>
      </c>
      <c r="F44" s="238">
        <f t="shared" si="0"/>
        <v>1.265273980481158E-3</v>
      </c>
      <c r="G44" s="220" t="s">
        <v>1335</v>
      </c>
    </row>
    <row r="45" spans="3:7" ht="15.75" thickBot="1" x14ac:dyDescent="0.3">
      <c r="C45" t="s">
        <v>792</v>
      </c>
      <c r="D45" s="219" t="s">
        <v>447</v>
      </c>
      <c r="E45" s="225">
        <v>0.5</v>
      </c>
      <c r="F45" s="238">
        <f t="shared" si="0"/>
        <v>1.3095143294490307E-3</v>
      </c>
      <c r="G45" s="220" t="s">
        <v>1335</v>
      </c>
    </row>
    <row r="46" spans="3:7" ht="15.75" thickBot="1" x14ac:dyDescent="0.3">
      <c r="C46" t="s">
        <v>455</v>
      </c>
      <c r="D46" s="219" t="s">
        <v>445</v>
      </c>
      <c r="E46" s="225">
        <v>0.5</v>
      </c>
      <c r="F46" s="238">
        <f t="shared" si="0"/>
        <v>1.3537546784169034E-3</v>
      </c>
      <c r="G46" s="220" t="s">
        <v>1335</v>
      </c>
    </row>
    <row r="47" spans="3:7" ht="15.75" thickBot="1" x14ac:dyDescent="0.3">
      <c r="C47" t="s">
        <v>1194</v>
      </c>
      <c r="D47" s="219" t="s">
        <v>445</v>
      </c>
      <c r="E47" s="225">
        <v>0.5</v>
      </c>
      <c r="F47" s="238">
        <f t="shared" si="0"/>
        <v>1.3979950273847761E-3</v>
      </c>
      <c r="G47" s="220" t="s">
        <v>1335</v>
      </c>
    </row>
    <row r="48" spans="3:7" ht="15.75" thickBot="1" x14ac:dyDescent="0.3">
      <c r="C48" t="s">
        <v>461</v>
      </c>
      <c r="D48" s="219" t="s">
        <v>447</v>
      </c>
      <c r="E48" s="225">
        <v>0.5</v>
      </c>
      <c r="F48" s="238">
        <f t="shared" si="0"/>
        <v>1.4422353763526487E-3</v>
      </c>
      <c r="G48" s="220" t="s">
        <v>1335</v>
      </c>
    </row>
    <row r="49" spans="3:7" ht="15.75" thickBot="1" x14ac:dyDescent="0.3">
      <c r="C49" t="s">
        <v>461</v>
      </c>
      <c r="D49" s="219" t="s">
        <v>447</v>
      </c>
      <c r="E49" s="225">
        <v>0.5</v>
      </c>
      <c r="F49" s="238">
        <f t="shared" si="0"/>
        <v>1.4864757253205214E-3</v>
      </c>
      <c r="G49" s="220" t="s">
        <v>1335</v>
      </c>
    </row>
    <row r="50" spans="3:7" ht="15.75" thickBot="1" x14ac:dyDescent="0.3">
      <c r="C50" t="s">
        <v>455</v>
      </c>
      <c r="D50" s="219" t="s">
        <v>445</v>
      </c>
      <c r="E50" s="225">
        <v>0.5</v>
      </c>
      <c r="F50" s="238">
        <f t="shared" si="0"/>
        <v>1.5307160742883941E-3</v>
      </c>
      <c r="G50" s="220" t="s">
        <v>1335</v>
      </c>
    </row>
    <row r="51" spans="3:7" ht="15.75" thickBot="1" x14ac:dyDescent="0.3">
      <c r="C51" t="s">
        <v>456</v>
      </c>
      <c r="D51" s="219" t="s">
        <v>445</v>
      </c>
      <c r="E51" s="225">
        <v>0.6</v>
      </c>
      <c r="F51" s="238">
        <f t="shared" si="0"/>
        <v>1.5838044930498413E-3</v>
      </c>
      <c r="G51" s="220" t="s">
        <v>1335</v>
      </c>
    </row>
    <row r="52" spans="3:7" ht="15.75" thickBot="1" x14ac:dyDescent="0.3">
      <c r="C52" t="s">
        <v>456</v>
      </c>
      <c r="D52" s="219" t="s">
        <v>445</v>
      </c>
      <c r="E52" s="225">
        <v>0.6</v>
      </c>
      <c r="F52" s="238">
        <f t="shared" si="0"/>
        <v>1.6368929118112884E-3</v>
      </c>
      <c r="G52" s="220" t="s">
        <v>1335</v>
      </c>
    </row>
    <row r="53" spans="3:7" ht="15.75" thickBot="1" x14ac:dyDescent="0.3">
      <c r="C53" t="s">
        <v>1292</v>
      </c>
      <c r="D53" s="219" t="s">
        <v>445</v>
      </c>
      <c r="E53" s="225">
        <v>0.6</v>
      </c>
      <c r="F53" s="238">
        <f t="shared" si="0"/>
        <v>1.6899813305727355E-3</v>
      </c>
      <c r="G53" s="220" t="s">
        <v>1335</v>
      </c>
    </row>
    <row r="54" spans="3:7" ht="15.75" thickBot="1" x14ac:dyDescent="0.3">
      <c r="C54" t="s">
        <v>511</v>
      </c>
      <c r="D54" s="219" t="s">
        <v>524</v>
      </c>
      <c r="E54" s="225">
        <v>0.7</v>
      </c>
      <c r="F54" s="238">
        <f t="shared" si="0"/>
        <v>1.7519178191277573E-3</v>
      </c>
      <c r="G54" s="220" t="s">
        <v>1335</v>
      </c>
    </row>
    <row r="55" spans="3:7" ht="15.75" thickBot="1" x14ac:dyDescent="0.3">
      <c r="C55" t="s">
        <v>785</v>
      </c>
      <c r="D55" s="219" t="s">
        <v>445</v>
      </c>
      <c r="E55" s="225">
        <v>0.7</v>
      </c>
      <c r="F55" s="238">
        <f t="shared" si="0"/>
        <v>1.8138543076827792E-3</v>
      </c>
      <c r="G55" s="220" t="s">
        <v>1335</v>
      </c>
    </row>
    <row r="56" spans="3:7" ht="15.75" thickBot="1" x14ac:dyDescent="0.3">
      <c r="C56" t="s">
        <v>1017</v>
      </c>
      <c r="D56" s="219" t="s">
        <v>445</v>
      </c>
      <c r="E56" s="225">
        <v>0.7</v>
      </c>
      <c r="F56" s="238">
        <f t="shared" si="0"/>
        <v>1.875790796237801E-3</v>
      </c>
      <c r="G56" s="220" t="s">
        <v>1335</v>
      </c>
    </row>
    <row r="57" spans="3:7" ht="15.75" thickBot="1" x14ac:dyDescent="0.3">
      <c r="C57" t="s">
        <v>804</v>
      </c>
      <c r="D57" s="219" t="s">
        <v>445</v>
      </c>
      <c r="E57" s="225">
        <v>0.7</v>
      </c>
      <c r="F57" s="238">
        <f t="shared" si="0"/>
        <v>1.9377272847928228E-3</v>
      </c>
      <c r="G57" s="220" t="s">
        <v>1335</v>
      </c>
    </row>
    <row r="58" spans="3:7" ht="15.75" thickBot="1" x14ac:dyDescent="0.3">
      <c r="C58" t="s">
        <v>804</v>
      </c>
      <c r="D58" s="219" t="s">
        <v>445</v>
      </c>
      <c r="E58" s="225">
        <v>0.7</v>
      </c>
      <c r="F58" s="238">
        <f t="shared" si="0"/>
        <v>1.9996637733478446E-3</v>
      </c>
      <c r="G58" s="220" t="s">
        <v>1335</v>
      </c>
    </row>
    <row r="59" spans="3:7" ht="15.75" thickBot="1" x14ac:dyDescent="0.3">
      <c r="C59" t="s">
        <v>1171</v>
      </c>
      <c r="D59" s="219" t="s">
        <v>445</v>
      </c>
      <c r="E59" s="225">
        <v>0.7</v>
      </c>
      <c r="F59" s="238">
        <f t="shared" si="0"/>
        <v>2.0616002619028664E-3</v>
      </c>
      <c r="G59" s="220" t="s">
        <v>1335</v>
      </c>
    </row>
    <row r="60" spans="3:7" ht="15.75" thickBot="1" x14ac:dyDescent="0.3">
      <c r="C60" t="s">
        <v>1189</v>
      </c>
      <c r="D60" s="219" t="s">
        <v>445</v>
      </c>
      <c r="E60" s="225">
        <v>0.7</v>
      </c>
      <c r="F60" s="238">
        <f t="shared" si="0"/>
        <v>2.1235367504578882E-3</v>
      </c>
      <c r="G60" s="220" t="s">
        <v>1335</v>
      </c>
    </row>
    <row r="61" spans="3:7" ht="15.75" thickBot="1" x14ac:dyDescent="0.3">
      <c r="C61" t="s">
        <v>1196</v>
      </c>
      <c r="D61" s="219" t="s">
        <v>466</v>
      </c>
      <c r="E61" s="225">
        <v>0.7</v>
      </c>
      <c r="F61" s="238">
        <f t="shared" si="0"/>
        <v>2.18547323901291E-3</v>
      </c>
      <c r="G61" s="220" t="s">
        <v>1335</v>
      </c>
    </row>
    <row r="62" spans="3:7" ht="15.75" thickBot="1" x14ac:dyDescent="0.3">
      <c r="C62" t="s">
        <v>462</v>
      </c>
      <c r="D62" s="219" t="s">
        <v>445</v>
      </c>
      <c r="E62" s="225">
        <v>0.8</v>
      </c>
      <c r="F62" s="238">
        <f t="shared" si="0"/>
        <v>2.256257797361506E-3</v>
      </c>
      <c r="G62" s="220" t="s">
        <v>1335</v>
      </c>
    </row>
    <row r="63" spans="3:7" ht="15.75" thickBot="1" x14ac:dyDescent="0.3">
      <c r="C63" t="s">
        <v>507</v>
      </c>
      <c r="D63" s="219" t="s">
        <v>445</v>
      </c>
      <c r="E63" s="225">
        <v>0.8</v>
      </c>
      <c r="F63" s="238">
        <f t="shared" si="0"/>
        <v>2.3270423557101025E-3</v>
      </c>
      <c r="G63" s="220" t="s">
        <v>1335</v>
      </c>
    </row>
    <row r="64" spans="3:7" ht="15.75" thickBot="1" x14ac:dyDescent="0.3">
      <c r="C64" t="s">
        <v>533</v>
      </c>
      <c r="D64" t="s">
        <v>443</v>
      </c>
      <c r="E64" s="225">
        <v>0.8</v>
      </c>
      <c r="F64" s="238">
        <f t="shared" si="0"/>
        <v>2.397826914058699E-3</v>
      </c>
      <c r="G64" s="220" t="s">
        <v>1335</v>
      </c>
    </row>
    <row r="65" spans="3:7" ht="15.75" thickBot="1" x14ac:dyDescent="0.3">
      <c r="C65" t="s">
        <v>625</v>
      </c>
      <c r="D65" s="219" t="s">
        <v>445</v>
      </c>
      <c r="E65" s="225">
        <v>0.8</v>
      </c>
      <c r="F65" s="238">
        <f t="shared" si="0"/>
        <v>2.4686114724072955E-3</v>
      </c>
      <c r="G65" s="220" t="s">
        <v>1335</v>
      </c>
    </row>
    <row r="66" spans="3:7" ht="15.75" thickBot="1" x14ac:dyDescent="0.3">
      <c r="C66" t="s">
        <v>640</v>
      </c>
      <c r="D66" s="219" t="s">
        <v>445</v>
      </c>
      <c r="E66" s="225">
        <v>0.8</v>
      </c>
      <c r="F66" s="238">
        <f t="shared" si="0"/>
        <v>2.5393960307558919E-3</v>
      </c>
      <c r="G66" s="220" t="s">
        <v>1335</v>
      </c>
    </row>
    <row r="67" spans="3:7" ht="15.75" thickBot="1" x14ac:dyDescent="0.3">
      <c r="C67" t="s">
        <v>745</v>
      </c>
      <c r="D67" s="219" t="s">
        <v>445</v>
      </c>
      <c r="E67" s="225">
        <v>0.8</v>
      </c>
      <c r="F67" s="238">
        <f t="shared" si="0"/>
        <v>2.6101805891044884E-3</v>
      </c>
      <c r="G67" s="220" t="s">
        <v>1335</v>
      </c>
    </row>
    <row r="68" spans="3:7" ht="15.75" thickBot="1" x14ac:dyDescent="0.3">
      <c r="C68" t="s">
        <v>782</v>
      </c>
      <c r="D68" t="s">
        <v>443</v>
      </c>
      <c r="E68" s="225">
        <v>0.8</v>
      </c>
      <c r="F68" s="238">
        <f t="shared" si="0"/>
        <v>2.6809651474530849E-3</v>
      </c>
      <c r="G68" s="220" t="s">
        <v>1335</v>
      </c>
    </row>
    <row r="69" spans="3:7" ht="15.75" thickBot="1" x14ac:dyDescent="0.3">
      <c r="C69" t="s">
        <v>782</v>
      </c>
      <c r="D69" t="s">
        <v>443</v>
      </c>
      <c r="E69" s="225">
        <v>0.8</v>
      </c>
      <c r="F69" s="238">
        <f t="shared" si="0"/>
        <v>2.7517497058016814E-3</v>
      </c>
      <c r="G69" s="220" t="s">
        <v>1335</v>
      </c>
    </row>
    <row r="70" spans="3:7" ht="15.75" thickBot="1" x14ac:dyDescent="0.3">
      <c r="C70" t="s">
        <v>782</v>
      </c>
      <c r="D70" t="s">
        <v>443</v>
      </c>
      <c r="E70" s="225">
        <v>0.8</v>
      </c>
      <c r="F70" s="238">
        <f t="shared" si="0"/>
        <v>2.8225342641502778E-3</v>
      </c>
      <c r="G70" s="220" t="s">
        <v>1335</v>
      </c>
    </row>
    <row r="71" spans="3:7" ht="15.75" thickBot="1" x14ac:dyDescent="0.3">
      <c r="C71" t="s">
        <v>910</v>
      </c>
      <c r="D71" s="219" t="s">
        <v>447</v>
      </c>
      <c r="E71" s="225">
        <v>0.8</v>
      </c>
      <c r="F71" s="238">
        <f t="shared" si="0"/>
        <v>2.8933188224988743E-3</v>
      </c>
      <c r="G71" s="220" t="s">
        <v>1335</v>
      </c>
    </row>
    <row r="72" spans="3:7" ht="15.75" thickBot="1" x14ac:dyDescent="0.3">
      <c r="C72" t="s">
        <v>625</v>
      </c>
      <c r="D72" s="219" t="s">
        <v>445</v>
      </c>
      <c r="E72" s="225">
        <v>0.8</v>
      </c>
      <c r="F72" s="238">
        <f t="shared" si="0"/>
        <v>2.9641033808474708E-3</v>
      </c>
      <c r="G72" s="220" t="s">
        <v>1335</v>
      </c>
    </row>
    <row r="73" spans="3:7" ht="15.75" thickBot="1" x14ac:dyDescent="0.3">
      <c r="C73" t="s">
        <v>976</v>
      </c>
      <c r="D73" s="219" t="s">
        <v>445</v>
      </c>
      <c r="E73" s="225">
        <v>0.8</v>
      </c>
      <c r="F73" s="238">
        <f t="shared" ref="F73:F136" si="1">E73/$S$22+F72</f>
        <v>3.0348879391960673E-3</v>
      </c>
      <c r="G73" s="220" t="s">
        <v>1335</v>
      </c>
    </row>
    <row r="74" spans="3:7" ht="15.75" thickBot="1" x14ac:dyDescent="0.3">
      <c r="C74" t="s">
        <v>462</v>
      </c>
      <c r="D74" s="219" t="s">
        <v>445</v>
      </c>
      <c r="E74" s="225">
        <v>0.8</v>
      </c>
      <c r="F74" s="238">
        <f t="shared" si="1"/>
        <v>3.1056724975446637E-3</v>
      </c>
      <c r="G74" s="220" t="s">
        <v>1335</v>
      </c>
    </row>
    <row r="75" spans="3:7" ht="15.75" thickBot="1" x14ac:dyDescent="0.3">
      <c r="C75" t="s">
        <v>999</v>
      </c>
      <c r="D75" s="219" t="s">
        <v>466</v>
      </c>
      <c r="E75" s="225">
        <v>0.8</v>
      </c>
      <c r="F75" s="238">
        <f t="shared" si="1"/>
        <v>3.1764570558932602E-3</v>
      </c>
      <c r="G75" s="220" t="s">
        <v>1335</v>
      </c>
    </row>
    <row r="76" spans="3:7" ht="15.75" thickBot="1" x14ac:dyDescent="0.3">
      <c r="C76" t="s">
        <v>1000</v>
      </c>
      <c r="D76" s="219" t="s">
        <v>445</v>
      </c>
      <c r="E76" s="225">
        <v>0.8</v>
      </c>
      <c r="F76" s="238">
        <f t="shared" si="1"/>
        <v>3.2472416142418567E-3</v>
      </c>
      <c r="G76" s="220" t="s">
        <v>1335</v>
      </c>
    </row>
    <row r="77" spans="3:7" ht="15.75" thickBot="1" x14ac:dyDescent="0.3">
      <c r="C77" t="s">
        <v>1010</v>
      </c>
      <c r="D77" s="219" t="s">
        <v>445</v>
      </c>
      <c r="E77" s="225">
        <v>0.8</v>
      </c>
      <c r="F77" s="238">
        <f t="shared" si="1"/>
        <v>3.3180261725904532E-3</v>
      </c>
      <c r="G77" s="220" t="s">
        <v>1335</v>
      </c>
    </row>
    <row r="78" spans="3:7" ht="15.75" thickBot="1" x14ac:dyDescent="0.3">
      <c r="C78" t="s">
        <v>976</v>
      </c>
      <c r="D78" s="219" t="s">
        <v>445</v>
      </c>
      <c r="E78" s="225">
        <v>0.8</v>
      </c>
      <c r="F78" s="238">
        <f t="shared" si="1"/>
        <v>3.3888107309390497E-3</v>
      </c>
      <c r="G78" s="220" t="s">
        <v>1335</v>
      </c>
    </row>
    <row r="79" spans="3:7" ht="15.75" thickBot="1" x14ac:dyDescent="0.3">
      <c r="C79" t="s">
        <v>1188</v>
      </c>
      <c r="D79" t="s">
        <v>443</v>
      </c>
      <c r="E79" s="225">
        <v>0.8</v>
      </c>
      <c r="F79" s="238">
        <f t="shared" si="1"/>
        <v>3.4595952892876461E-3</v>
      </c>
      <c r="G79" s="220" t="s">
        <v>1335</v>
      </c>
    </row>
    <row r="80" spans="3:7" ht="15.75" thickBot="1" x14ac:dyDescent="0.3">
      <c r="C80" t="s">
        <v>1010</v>
      </c>
      <c r="D80" s="219" t="s">
        <v>445</v>
      </c>
      <c r="E80" s="225">
        <v>0.8</v>
      </c>
      <c r="F80" s="238">
        <f t="shared" si="1"/>
        <v>3.5303798476362426E-3</v>
      </c>
      <c r="G80" s="220" t="s">
        <v>1335</v>
      </c>
    </row>
    <row r="81" spans="3:7" ht="15.75" thickBot="1" x14ac:dyDescent="0.3">
      <c r="C81" t="s">
        <v>1188</v>
      </c>
      <c r="D81" t="s">
        <v>443</v>
      </c>
      <c r="E81" s="225">
        <v>0.8</v>
      </c>
      <c r="F81" s="238">
        <f t="shared" si="1"/>
        <v>3.6011644059848391E-3</v>
      </c>
      <c r="G81" s="220" t="s">
        <v>1335</v>
      </c>
    </row>
    <row r="82" spans="3:7" ht="15.75" thickBot="1" x14ac:dyDescent="0.3">
      <c r="C82" t="s">
        <v>1264</v>
      </c>
      <c r="D82" t="s">
        <v>443</v>
      </c>
      <c r="E82" s="225">
        <v>0.8</v>
      </c>
      <c r="F82" s="238">
        <f t="shared" si="1"/>
        <v>3.6719489643334356E-3</v>
      </c>
      <c r="G82" s="220" t="s">
        <v>1335</v>
      </c>
    </row>
    <row r="83" spans="3:7" ht="15.75" thickBot="1" x14ac:dyDescent="0.3">
      <c r="C83" t="s">
        <v>1270</v>
      </c>
      <c r="D83" s="219" t="s">
        <v>466</v>
      </c>
      <c r="E83" s="225">
        <v>0.8</v>
      </c>
      <c r="F83" s="238">
        <f t="shared" si="1"/>
        <v>3.742733522682032E-3</v>
      </c>
      <c r="G83" s="220" t="s">
        <v>1335</v>
      </c>
    </row>
    <row r="84" spans="3:7" ht="15.75" thickBot="1" x14ac:dyDescent="0.3">
      <c r="C84" t="s">
        <v>1316</v>
      </c>
      <c r="D84" t="s">
        <v>443</v>
      </c>
      <c r="E84" s="225">
        <v>0.8</v>
      </c>
      <c r="F84" s="238">
        <f t="shared" si="1"/>
        <v>3.8135180810306285E-3</v>
      </c>
      <c r="G84" s="220" t="s">
        <v>1335</v>
      </c>
    </row>
    <row r="85" spans="3:7" ht="15.75" thickBot="1" x14ac:dyDescent="0.3">
      <c r="C85" t="s">
        <v>535</v>
      </c>
      <c r="D85" t="s">
        <v>443</v>
      </c>
      <c r="E85" s="225">
        <v>0.9</v>
      </c>
      <c r="F85" s="238">
        <f t="shared" si="1"/>
        <v>3.8931507091727992E-3</v>
      </c>
      <c r="G85" s="220" t="s">
        <v>1335</v>
      </c>
    </row>
    <row r="86" spans="3:7" ht="15.75" thickBot="1" x14ac:dyDescent="0.3">
      <c r="C86" t="s">
        <v>556</v>
      </c>
      <c r="D86" t="s">
        <v>443</v>
      </c>
      <c r="E86" s="225">
        <v>0.9</v>
      </c>
      <c r="F86" s="238">
        <f t="shared" si="1"/>
        <v>3.9727833373149699E-3</v>
      </c>
      <c r="G86" s="220" t="s">
        <v>1335</v>
      </c>
    </row>
    <row r="87" spans="3:7" ht="15.75" thickBot="1" x14ac:dyDescent="0.3">
      <c r="C87" t="s">
        <v>585</v>
      </c>
      <c r="D87" s="219" t="s">
        <v>447</v>
      </c>
      <c r="E87" s="225">
        <v>0.9</v>
      </c>
      <c r="F87" s="238">
        <f t="shared" si="1"/>
        <v>4.0524159654571406E-3</v>
      </c>
      <c r="G87" s="220" t="s">
        <v>1335</v>
      </c>
    </row>
    <row r="88" spans="3:7" ht="15.75" thickBot="1" x14ac:dyDescent="0.3">
      <c r="C88" t="s">
        <v>635</v>
      </c>
      <c r="D88" t="s">
        <v>443</v>
      </c>
      <c r="E88" s="225">
        <v>0.9</v>
      </c>
      <c r="F88" s="238">
        <f t="shared" si="1"/>
        <v>4.1320485935993113E-3</v>
      </c>
      <c r="G88" s="220" t="s">
        <v>1335</v>
      </c>
    </row>
    <row r="89" spans="3:7" ht="15.75" thickBot="1" x14ac:dyDescent="0.3">
      <c r="C89" t="s">
        <v>666</v>
      </c>
      <c r="D89" t="s">
        <v>443</v>
      </c>
      <c r="E89" s="225">
        <v>0.9</v>
      </c>
      <c r="F89" s="238">
        <f t="shared" si="1"/>
        <v>4.2116812217414821E-3</v>
      </c>
      <c r="G89" s="220" t="s">
        <v>1335</v>
      </c>
    </row>
    <row r="90" spans="3:7" ht="15.75" thickBot="1" x14ac:dyDescent="0.3">
      <c r="C90" t="s">
        <v>556</v>
      </c>
      <c r="D90" t="s">
        <v>443</v>
      </c>
      <c r="E90" s="225">
        <v>0.9</v>
      </c>
      <c r="F90" s="238">
        <f t="shared" si="1"/>
        <v>4.2913138498836528E-3</v>
      </c>
      <c r="G90" s="220" t="s">
        <v>1335</v>
      </c>
    </row>
    <row r="91" spans="3:7" ht="15.75" thickBot="1" x14ac:dyDescent="0.3">
      <c r="C91" t="s">
        <v>977</v>
      </c>
      <c r="D91" s="219" t="s">
        <v>445</v>
      </c>
      <c r="E91" s="225">
        <v>0.9</v>
      </c>
      <c r="F91" s="238">
        <f t="shared" si="1"/>
        <v>4.3709464780258235E-3</v>
      </c>
      <c r="G91" s="220" t="s">
        <v>1335</v>
      </c>
    </row>
    <row r="92" spans="3:7" ht="15.75" thickBot="1" x14ac:dyDescent="0.3">
      <c r="C92" t="s">
        <v>997</v>
      </c>
      <c r="D92" s="219" t="s">
        <v>466</v>
      </c>
      <c r="E92" s="225">
        <v>0.9</v>
      </c>
      <c r="F92" s="238">
        <f t="shared" si="1"/>
        <v>4.4505791061679942E-3</v>
      </c>
      <c r="G92" s="220" t="s">
        <v>1335</v>
      </c>
    </row>
    <row r="93" spans="3:7" ht="15.75" thickBot="1" x14ac:dyDescent="0.3">
      <c r="C93" t="s">
        <v>1013</v>
      </c>
      <c r="D93" s="219" t="s">
        <v>445</v>
      </c>
      <c r="E93" s="225">
        <v>0.9</v>
      </c>
      <c r="F93" s="238">
        <f t="shared" si="1"/>
        <v>4.5302117343101649E-3</v>
      </c>
      <c r="G93" s="220" t="s">
        <v>1335</v>
      </c>
    </row>
    <row r="94" spans="3:7" ht="15.75" thickBot="1" x14ac:dyDescent="0.3">
      <c r="C94" t="s">
        <v>1018</v>
      </c>
      <c r="D94" s="219" t="s">
        <v>466</v>
      </c>
      <c r="E94" s="225">
        <v>0.9</v>
      </c>
      <c r="F94" s="238">
        <f t="shared" si="1"/>
        <v>4.6098443624523356E-3</v>
      </c>
      <c r="G94" s="220" t="s">
        <v>1335</v>
      </c>
    </row>
    <row r="95" spans="3:7" ht="15.75" thickBot="1" x14ac:dyDescent="0.3">
      <c r="C95" t="s">
        <v>1201</v>
      </c>
      <c r="D95" s="219" t="s">
        <v>445</v>
      </c>
      <c r="E95" s="225">
        <v>0.9</v>
      </c>
      <c r="F95" s="238">
        <f t="shared" si="1"/>
        <v>4.6894769905945063E-3</v>
      </c>
      <c r="G95" s="220" t="s">
        <v>1335</v>
      </c>
    </row>
    <row r="96" spans="3:7" ht="15.75" thickBot="1" x14ac:dyDescent="0.3">
      <c r="C96" t="s">
        <v>570</v>
      </c>
      <c r="D96" s="219" t="s">
        <v>466</v>
      </c>
      <c r="E96" s="225">
        <v>1</v>
      </c>
      <c r="F96" s="238">
        <f t="shared" si="1"/>
        <v>4.7779576885302513E-3</v>
      </c>
      <c r="G96" s="220" t="s">
        <v>1335</v>
      </c>
    </row>
    <row r="97" spans="3:7" ht="15.75" thickBot="1" x14ac:dyDescent="0.3">
      <c r="C97" t="s">
        <v>682</v>
      </c>
      <c r="D97" s="219" t="s">
        <v>447</v>
      </c>
      <c r="E97" s="225">
        <v>1</v>
      </c>
      <c r="F97" s="238">
        <f t="shared" si="1"/>
        <v>4.8664383864659962E-3</v>
      </c>
      <c r="G97" s="220" t="s">
        <v>1335</v>
      </c>
    </row>
    <row r="98" spans="3:7" ht="15.75" thickBot="1" x14ac:dyDescent="0.3">
      <c r="C98" t="s">
        <v>684</v>
      </c>
      <c r="D98" s="219" t="s">
        <v>441</v>
      </c>
      <c r="E98" s="225">
        <v>1</v>
      </c>
      <c r="F98" s="238">
        <f t="shared" si="1"/>
        <v>4.9549190844017411E-3</v>
      </c>
      <c r="G98" s="220" t="s">
        <v>1335</v>
      </c>
    </row>
    <row r="99" spans="3:7" ht="15.75" thickBot="1" x14ac:dyDescent="0.3">
      <c r="C99" t="s">
        <v>755</v>
      </c>
      <c r="D99" t="s">
        <v>443</v>
      </c>
      <c r="E99" s="225">
        <v>1</v>
      </c>
      <c r="F99" s="238">
        <f t="shared" si="1"/>
        <v>5.0433997823374861E-3</v>
      </c>
      <c r="G99" s="220" t="s">
        <v>1335</v>
      </c>
    </row>
    <row r="100" spans="3:7" ht="15.75" thickBot="1" x14ac:dyDescent="0.3">
      <c r="C100" t="s">
        <v>882</v>
      </c>
      <c r="D100" t="s">
        <v>443</v>
      </c>
      <c r="E100" s="225">
        <v>1</v>
      </c>
      <c r="F100" s="238">
        <f t="shared" si="1"/>
        <v>5.131880480273231E-3</v>
      </c>
      <c r="G100" s="220" t="s">
        <v>1335</v>
      </c>
    </row>
    <row r="101" spans="3:7" ht="15.75" thickBot="1" x14ac:dyDescent="0.3">
      <c r="C101" t="s">
        <v>896</v>
      </c>
      <c r="D101" t="s">
        <v>443</v>
      </c>
      <c r="E101" s="225">
        <v>1</v>
      </c>
      <c r="F101" s="238">
        <f t="shared" si="1"/>
        <v>5.220361178208976E-3</v>
      </c>
      <c r="G101" s="220" t="s">
        <v>1335</v>
      </c>
    </row>
    <row r="102" spans="3:7" ht="15.75" thickBot="1" x14ac:dyDescent="0.3">
      <c r="C102" t="s">
        <v>960</v>
      </c>
      <c r="D102" s="219" t="s">
        <v>445</v>
      </c>
      <c r="E102" s="225">
        <v>1</v>
      </c>
      <c r="F102" s="238">
        <f t="shared" si="1"/>
        <v>5.3088418761447209E-3</v>
      </c>
      <c r="G102" s="220" t="s">
        <v>1335</v>
      </c>
    </row>
    <row r="103" spans="3:7" ht="15.75" thickBot="1" x14ac:dyDescent="0.3">
      <c r="C103" t="s">
        <v>985</v>
      </c>
      <c r="D103" s="219" t="s">
        <v>441</v>
      </c>
      <c r="E103" s="225">
        <v>1</v>
      </c>
      <c r="F103" s="238">
        <f t="shared" si="1"/>
        <v>5.3973225740804659E-3</v>
      </c>
      <c r="G103" s="220" t="s">
        <v>1335</v>
      </c>
    </row>
    <row r="104" spans="3:7" ht="15.75" thickBot="1" x14ac:dyDescent="0.3">
      <c r="C104" t="s">
        <v>1014</v>
      </c>
      <c r="D104" s="219" t="s">
        <v>445</v>
      </c>
      <c r="E104" s="225">
        <v>1</v>
      </c>
      <c r="F104" s="238">
        <f t="shared" si="1"/>
        <v>5.4858032720162108E-3</v>
      </c>
      <c r="G104" s="220" t="s">
        <v>1335</v>
      </c>
    </row>
    <row r="105" spans="3:7" ht="15.75" thickBot="1" x14ac:dyDescent="0.3">
      <c r="C105" t="s">
        <v>1035</v>
      </c>
      <c r="D105" t="s">
        <v>443</v>
      </c>
      <c r="E105" s="225">
        <v>1</v>
      </c>
      <c r="F105" s="238">
        <f t="shared" si="1"/>
        <v>5.5742839699519557E-3</v>
      </c>
      <c r="G105" s="220" t="s">
        <v>1335</v>
      </c>
    </row>
    <row r="106" spans="3:7" ht="15.75" thickBot="1" x14ac:dyDescent="0.3">
      <c r="C106" t="s">
        <v>755</v>
      </c>
      <c r="D106" t="s">
        <v>443</v>
      </c>
      <c r="E106" s="225">
        <v>1</v>
      </c>
      <c r="F106" s="238">
        <f t="shared" si="1"/>
        <v>5.6627646678877007E-3</v>
      </c>
      <c r="G106" s="220" t="s">
        <v>1335</v>
      </c>
    </row>
    <row r="107" spans="3:7" ht="15.75" thickBot="1" x14ac:dyDescent="0.3">
      <c r="C107" t="s">
        <v>882</v>
      </c>
      <c r="D107" t="s">
        <v>443</v>
      </c>
      <c r="E107" s="225">
        <v>1</v>
      </c>
      <c r="F107" s="238">
        <f t="shared" si="1"/>
        <v>5.7512453658234456E-3</v>
      </c>
      <c r="G107" s="220" t="s">
        <v>1335</v>
      </c>
    </row>
    <row r="108" spans="3:7" ht="15.75" thickBot="1" x14ac:dyDescent="0.3">
      <c r="C108" t="s">
        <v>1150</v>
      </c>
      <c r="D108" s="219" t="s">
        <v>447</v>
      </c>
      <c r="E108" s="225">
        <v>1</v>
      </c>
      <c r="F108" s="238">
        <f t="shared" si="1"/>
        <v>5.8397260637591906E-3</v>
      </c>
      <c r="G108" s="220" t="s">
        <v>1335</v>
      </c>
    </row>
    <row r="109" spans="3:7" ht="15.75" thickBot="1" x14ac:dyDescent="0.3">
      <c r="C109" t="s">
        <v>882</v>
      </c>
      <c r="D109" t="s">
        <v>443</v>
      </c>
      <c r="E109" s="225">
        <v>1</v>
      </c>
      <c r="F109" s="238">
        <f t="shared" si="1"/>
        <v>5.9282067616949355E-3</v>
      </c>
      <c r="G109" s="220" t="s">
        <v>1335</v>
      </c>
    </row>
    <row r="110" spans="3:7" ht="15.75" thickBot="1" x14ac:dyDescent="0.3">
      <c r="C110" t="s">
        <v>1178</v>
      </c>
      <c r="D110" s="219" t="s">
        <v>441</v>
      </c>
      <c r="E110" s="225">
        <v>1</v>
      </c>
      <c r="F110" s="238">
        <f t="shared" si="1"/>
        <v>6.0166874596306805E-3</v>
      </c>
      <c r="G110" s="220" t="s">
        <v>1335</v>
      </c>
    </row>
    <row r="111" spans="3:7" ht="15.75" thickBot="1" x14ac:dyDescent="0.3">
      <c r="C111" t="s">
        <v>834</v>
      </c>
      <c r="D111" s="219" t="s">
        <v>466</v>
      </c>
      <c r="E111" s="225">
        <v>1</v>
      </c>
      <c r="F111" s="238">
        <f t="shared" si="1"/>
        <v>6.1051681575664254E-3</v>
      </c>
      <c r="G111" s="220" t="s">
        <v>1335</v>
      </c>
    </row>
    <row r="112" spans="3:7" ht="15.75" thickBot="1" x14ac:dyDescent="0.3">
      <c r="C112" t="s">
        <v>793</v>
      </c>
      <c r="D112" s="219" t="s">
        <v>445</v>
      </c>
      <c r="E112" s="225">
        <v>1</v>
      </c>
      <c r="F112" s="238">
        <f t="shared" si="1"/>
        <v>6.1936488555021704E-3</v>
      </c>
      <c r="G112" s="220" t="s">
        <v>1335</v>
      </c>
    </row>
    <row r="113" spans="3:7" ht="15.75" thickBot="1" x14ac:dyDescent="0.3">
      <c r="C113" t="s">
        <v>682</v>
      </c>
      <c r="D113" s="219" t="s">
        <v>447</v>
      </c>
      <c r="E113" s="225">
        <v>1</v>
      </c>
      <c r="F113" s="238">
        <f t="shared" si="1"/>
        <v>6.2821295534379153E-3</v>
      </c>
      <c r="G113" s="220" t="s">
        <v>1335</v>
      </c>
    </row>
    <row r="114" spans="3:7" ht="15.75" thickBot="1" x14ac:dyDescent="0.3">
      <c r="C114" t="s">
        <v>682</v>
      </c>
      <c r="D114" s="219" t="s">
        <v>447</v>
      </c>
      <c r="E114" s="225">
        <v>1</v>
      </c>
      <c r="F114" s="238">
        <f t="shared" si="1"/>
        <v>6.3706102513736602E-3</v>
      </c>
      <c r="G114" s="220" t="s">
        <v>1335</v>
      </c>
    </row>
    <row r="115" spans="3:7" ht="15.75" thickBot="1" x14ac:dyDescent="0.3">
      <c r="C115" t="s">
        <v>882</v>
      </c>
      <c r="D115" t="s">
        <v>443</v>
      </c>
      <c r="E115" s="225">
        <v>1</v>
      </c>
      <c r="F115" s="238">
        <f t="shared" si="1"/>
        <v>6.4590909493094052E-3</v>
      </c>
      <c r="G115" s="220" t="s">
        <v>1335</v>
      </c>
    </row>
    <row r="116" spans="3:7" ht="15.75" thickBot="1" x14ac:dyDescent="0.3">
      <c r="C116" t="s">
        <v>755</v>
      </c>
      <c r="D116" t="s">
        <v>443</v>
      </c>
      <c r="E116" s="225">
        <v>1</v>
      </c>
      <c r="F116" s="238">
        <f t="shared" si="1"/>
        <v>6.5475716472451501E-3</v>
      </c>
      <c r="G116" s="220" t="s">
        <v>1335</v>
      </c>
    </row>
    <row r="117" spans="3:7" ht="15.75" thickBot="1" x14ac:dyDescent="0.3">
      <c r="C117" t="s">
        <v>1276</v>
      </c>
      <c r="D117" s="219" t="s">
        <v>445</v>
      </c>
      <c r="E117" s="225">
        <v>1</v>
      </c>
      <c r="F117" s="238">
        <f t="shared" si="1"/>
        <v>6.6360523451808951E-3</v>
      </c>
      <c r="G117" s="220" t="s">
        <v>1335</v>
      </c>
    </row>
    <row r="118" spans="3:7" ht="15.75" thickBot="1" x14ac:dyDescent="0.3">
      <c r="C118" t="s">
        <v>577</v>
      </c>
      <c r="D118" s="219" t="s">
        <v>466</v>
      </c>
      <c r="E118" s="225">
        <v>1.1000000000000001</v>
      </c>
      <c r="F118" s="238">
        <f t="shared" si="1"/>
        <v>6.7333811129102151E-3</v>
      </c>
      <c r="G118" s="220" t="s">
        <v>1335</v>
      </c>
    </row>
    <row r="119" spans="3:7" ht="15.75" thickBot="1" x14ac:dyDescent="0.3">
      <c r="C119" t="s">
        <v>750</v>
      </c>
      <c r="D119" t="s">
        <v>443</v>
      </c>
      <c r="E119" s="225">
        <v>1.1000000000000001</v>
      </c>
      <c r="F119" s="238">
        <f t="shared" si="1"/>
        <v>6.8307098806395352E-3</v>
      </c>
      <c r="G119" s="220" t="s">
        <v>1335</v>
      </c>
    </row>
    <row r="120" spans="3:7" ht="15.75" thickBot="1" x14ac:dyDescent="0.3">
      <c r="C120" t="s">
        <v>757</v>
      </c>
      <c r="D120" s="219" t="s">
        <v>441</v>
      </c>
      <c r="E120" s="225">
        <v>1.1000000000000001</v>
      </c>
      <c r="F120" s="238">
        <f t="shared" si="1"/>
        <v>6.9280386483688552E-3</v>
      </c>
      <c r="G120" s="220" t="s">
        <v>1335</v>
      </c>
    </row>
    <row r="121" spans="3:7" ht="15.75" thickBot="1" x14ac:dyDescent="0.3">
      <c r="C121" t="s">
        <v>987</v>
      </c>
      <c r="D121" s="219" t="s">
        <v>445</v>
      </c>
      <c r="E121" s="225">
        <v>1.1000000000000001</v>
      </c>
      <c r="F121" s="238">
        <f t="shared" si="1"/>
        <v>7.0253674160981753E-3</v>
      </c>
      <c r="G121" s="220" t="s">
        <v>1335</v>
      </c>
    </row>
    <row r="122" spans="3:7" ht="15.75" thickBot="1" x14ac:dyDescent="0.3">
      <c r="C122" t="s">
        <v>1056</v>
      </c>
      <c r="D122" t="s">
        <v>443</v>
      </c>
      <c r="E122" s="225">
        <v>1.1000000000000001</v>
      </c>
      <c r="F122" s="238">
        <f t="shared" si="1"/>
        <v>7.1226961838274953E-3</v>
      </c>
      <c r="G122" s="220" t="s">
        <v>1335</v>
      </c>
    </row>
    <row r="123" spans="3:7" ht="15.75" thickBot="1" x14ac:dyDescent="0.3">
      <c r="C123" t="s">
        <v>1072</v>
      </c>
      <c r="D123" s="219" t="s">
        <v>445</v>
      </c>
      <c r="E123" s="225">
        <v>1.1000000000000001</v>
      </c>
      <c r="F123" s="238">
        <f t="shared" si="1"/>
        <v>7.2200249515568153E-3</v>
      </c>
      <c r="G123" s="220" t="s">
        <v>1335</v>
      </c>
    </row>
    <row r="124" spans="3:7" ht="15.75" thickBot="1" x14ac:dyDescent="0.3">
      <c r="C124" t="s">
        <v>1174</v>
      </c>
      <c r="D124" s="219" t="s">
        <v>524</v>
      </c>
      <c r="E124" s="225">
        <v>1.1000000000000001</v>
      </c>
      <c r="F124" s="238">
        <f t="shared" si="1"/>
        <v>7.3173537192861354E-3</v>
      </c>
      <c r="G124" s="220" t="s">
        <v>1335</v>
      </c>
    </row>
    <row r="125" spans="3:7" ht="15.75" thickBot="1" x14ac:dyDescent="0.3">
      <c r="C125" t="s">
        <v>1206</v>
      </c>
      <c r="D125" s="219" t="s">
        <v>447</v>
      </c>
      <c r="E125" s="225">
        <v>1.1000000000000001</v>
      </c>
      <c r="F125" s="238">
        <f t="shared" si="1"/>
        <v>7.4146824870154554E-3</v>
      </c>
      <c r="G125" s="220" t="s">
        <v>1335</v>
      </c>
    </row>
    <row r="126" spans="3:7" ht="15.75" thickBot="1" x14ac:dyDescent="0.3">
      <c r="C126" t="s">
        <v>444</v>
      </c>
      <c r="D126" s="219" t="s">
        <v>445</v>
      </c>
      <c r="E126" s="225">
        <v>1.2</v>
      </c>
      <c r="F126" s="238">
        <f t="shared" si="1"/>
        <v>7.5208593245383497E-3</v>
      </c>
      <c r="G126" s="220" t="s">
        <v>1335</v>
      </c>
    </row>
    <row r="127" spans="3:7" ht="15.75" thickBot="1" x14ac:dyDescent="0.3">
      <c r="C127" t="s">
        <v>453</v>
      </c>
      <c r="D127" s="219" t="s">
        <v>445</v>
      </c>
      <c r="E127" s="225">
        <v>1.2</v>
      </c>
      <c r="F127" s="238">
        <f t="shared" si="1"/>
        <v>7.627036162061244E-3</v>
      </c>
      <c r="G127" s="220" t="s">
        <v>1335</v>
      </c>
    </row>
    <row r="128" spans="3:7" ht="15.75" thickBot="1" x14ac:dyDescent="0.3">
      <c r="C128" t="s">
        <v>552</v>
      </c>
      <c r="D128" t="s">
        <v>443</v>
      </c>
      <c r="E128" s="225">
        <v>1.2</v>
      </c>
      <c r="F128" s="238">
        <f t="shared" si="1"/>
        <v>7.7332129995841383E-3</v>
      </c>
      <c r="G128" s="220" t="s">
        <v>1335</v>
      </c>
    </row>
    <row r="129" spans="3:7" ht="15.75" thickBot="1" x14ac:dyDescent="0.3">
      <c r="C129" t="s">
        <v>622</v>
      </c>
      <c r="D129" s="219" t="s">
        <v>447</v>
      </c>
      <c r="E129" s="225">
        <v>1.2</v>
      </c>
      <c r="F129" s="238">
        <f t="shared" si="1"/>
        <v>7.8393898371070334E-3</v>
      </c>
      <c r="G129" s="220" t="s">
        <v>1335</v>
      </c>
    </row>
    <row r="130" spans="3:7" ht="15.75" thickBot="1" x14ac:dyDescent="0.3">
      <c r="C130" t="s">
        <v>759</v>
      </c>
      <c r="D130" s="219" t="s">
        <v>441</v>
      </c>
      <c r="E130" s="225">
        <v>1.2</v>
      </c>
      <c r="F130" s="238">
        <f t="shared" si="1"/>
        <v>7.9455666746299277E-3</v>
      </c>
      <c r="G130" s="220" t="s">
        <v>1335</v>
      </c>
    </row>
    <row r="131" spans="3:7" ht="15.75" thickBot="1" x14ac:dyDescent="0.3">
      <c r="C131" t="s">
        <v>788</v>
      </c>
      <c r="D131" s="219" t="s">
        <v>524</v>
      </c>
      <c r="E131" s="225">
        <v>1.2</v>
      </c>
      <c r="F131" s="238">
        <f t="shared" si="1"/>
        <v>8.051743512152822E-3</v>
      </c>
      <c r="G131" s="220" t="s">
        <v>1335</v>
      </c>
    </row>
    <row r="132" spans="3:7" ht="15.75" thickBot="1" x14ac:dyDescent="0.3">
      <c r="C132" t="s">
        <v>914</v>
      </c>
      <c r="D132" s="219" t="s">
        <v>466</v>
      </c>
      <c r="E132" s="225">
        <v>1.2</v>
      </c>
      <c r="F132" s="238">
        <f t="shared" si="1"/>
        <v>8.1579203496757163E-3</v>
      </c>
      <c r="G132" s="220" t="s">
        <v>1335</v>
      </c>
    </row>
    <row r="133" spans="3:7" ht="15.75" thickBot="1" x14ac:dyDescent="0.3">
      <c r="C133" t="s">
        <v>954</v>
      </c>
      <c r="D133" s="219" t="s">
        <v>445</v>
      </c>
      <c r="E133" s="225">
        <v>1.2</v>
      </c>
      <c r="F133" s="238">
        <f t="shared" si="1"/>
        <v>8.2640971871986105E-3</v>
      </c>
      <c r="G133" s="220" t="s">
        <v>1335</v>
      </c>
    </row>
    <row r="134" spans="3:7" ht="15.75" thickBot="1" x14ac:dyDescent="0.3">
      <c r="C134" t="s">
        <v>990</v>
      </c>
      <c r="D134" s="219" t="s">
        <v>447</v>
      </c>
      <c r="E134" s="225">
        <v>1.2</v>
      </c>
      <c r="F134" s="238">
        <f t="shared" si="1"/>
        <v>8.3702740247215048E-3</v>
      </c>
      <c r="G134" s="220" t="s">
        <v>1335</v>
      </c>
    </row>
    <row r="135" spans="3:7" ht="15.75" thickBot="1" x14ac:dyDescent="0.3">
      <c r="C135" t="s">
        <v>1052</v>
      </c>
      <c r="D135" t="s">
        <v>443</v>
      </c>
      <c r="E135" s="225">
        <v>1.2</v>
      </c>
      <c r="F135" s="238">
        <f t="shared" si="1"/>
        <v>8.4764508622443991E-3</v>
      </c>
      <c r="G135" s="220" t="s">
        <v>1335</v>
      </c>
    </row>
    <row r="136" spans="3:7" ht="15.75" thickBot="1" x14ac:dyDescent="0.3">
      <c r="C136" t="s">
        <v>791</v>
      </c>
      <c r="D136" s="219" t="s">
        <v>447</v>
      </c>
      <c r="E136" s="225">
        <v>1.2</v>
      </c>
      <c r="F136" s="238">
        <f t="shared" si="1"/>
        <v>8.5826276997672934E-3</v>
      </c>
      <c r="G136" s="220" t="s">
        <v>1335</v>
      </c>
    </row>
    <row r="137" spans="3:7" ht="15.75" thickBot="1" x14ac:dyDescent="0.3">
      <c r="C137" t="s">
        <v>1082</v>
      </c>
      <c r="D137" t="s">
        <v>443</v>
      </c>
      <c r="E137" s="225">
        <v>1.2</v>
      </c>
      <c r="F137" s="238">
        <f t="shared" ref="F137:F200" si="2">E137/$S$22+F136</f>
        <v>8.6888045372901877E-3</v>
      </c>
      <c r="G137" s="220" t="s">
        <v>1335</v>
      </c>
    </row>
    <row r="138" spans="3:7" ht="15.75" thickBot="1" x14ac:dyDescent="0.3">
      <c r="C138" t="s">
        <v>1111</v>
      </c>
      <c r="D138" s="219" t="s">
        <v>441</v>
      </c>
      <c r="E138" s="225">
        <v>1.2</v>
      </c>
      <c r="F138" s="238">
        <f t="shared" si="2"/>
        <v>8.7949813748130819E-3</v>
      </c>
      <c r="G138" s="220" t="s">
        <v>1335</v>
      </c>
    </row>
    <row r="139" spans="3:7" ht="15.75" thickBot="1" x14ac:dyDescent="0.3">
      <c r="C139" t="s">
        <v>1173</v>
      </c>
      <c r="D139" s="219" t="s">
        <v>447</v>
      </c>
      <c r="E139" s="225">
        <v>1.2</v>
      </c>
      <c r="F139" s="238">
        <f t="shared" si="2"/>
        <v>8.9011582123359762E-3</v>
      </c>
      <c r="G139" s="220" t="s">
        <v>1335</v>
      </c>
    </row>
    <row r="140" spans="3:7" ht="15.75" thickBot="1" x14ac:dyDescent="0.3">
      <c r="C140" t="s">
        <v>954</v>
      </c>
      <c r="D140" s="219" t="s">
        <v>445</v>
      </c>
      <c r="E140" s="225">
        <v>1.2</v>
      </c>
      <c r="F140" s="238">
        <f t="shared" si="2"/>
        <v>9.0073350498588705E-3</v>
      </c>
      <c r="G140" s="220" t="s">
        <v>1335</v>
      </c>
    </row>
    <row r="141" spans="3:7" ht="15.75" thickBot="1" x14ac:dyDescent="0.3">
      <c r="C141" t="s">
        <v>1173</v>
      </c>
      <c r="D141" s="219" t="s">
        <v>447</v>
      </c>
      <c r="E141" s="225">
        <v>1.2</v>
      </c>
      <c r="F141" s="238">
        <f t="shared" si="2"/>
        <v>9.1135118873817648E-3</v>
      </c>
      <c r="G141" s="220" t="s">
        <v>1335</v>
      </c>
    </row>
    <row r="142" spans="3:7" ht="15.75" thickBot="1" x14ac:dyDescent="0.3">
      <c r="C142" t="s">
        <v>1213</v>
      </c>
      <c r="D142" s="219" t="s">
        <v>447</v>
      </c>
      <c r="E142" s="225">
        <v>1.2</v>
      </c>
      <c r="F142" s="238">
        <f t="shared" si="2"/>
        <v>9.2196887249046591E-3</v>
      </c>
      <c r="G142" s="220" t="s">
        <v>1335</v>
      </c>
    </row>
    <row r="143" spans="3:7" ht="15.75" thickBot="1" x14ac:dyDescent="0.3">
      <c r="C143" t="s">
        <v>444</v>
      </c>
      <c r="D143" s="219" t="s">
        <v>445</v>
      </c>
      <c r="E143" s="225">
        <v>1.2</v>
      </c>
      <c r="F143" s="238">
        <f t="shared" si="2"/>
        <v>9.3258655624275533E-3</v>
      </c>
      <c r="G143" s="220" t="s">
        <v>1335</v>
      </c>
    </row>
    <row r="144" spans="3:7" ht="15.75" thickBot="1" x14ac:dyDescent="0.3">
      <c r="C144" t="s">
        <v>1305</v>
      </c>
      <c r="D144" s="219" t="s">
        <v>445</v>
      </c>
      <c r="E144" s="225">
        <v>1.2</v>
      </c>
      <c r="F144" s="238">
        <f t="shared" si="2"/>
        <v>9.4320423999504476E-3</v>
      </c>
      <c r="G144" s="220" t="s">
        <v>1335</v>
      </c>
    </row>
    <row r="145" spans="3:7" ht="15.75" thickBot="1" x14ac:dyDescent="0.3">
      <c r="C145" t="s">
        <v>483</v>
      </c>
      <c r="D145" t="s">
        <v>443</v>
      </c>
      <c r="E145" s="225">
        <v>1.3</v>
      </c>
      <c r="F145" s="238">
        <f t="shared" si="2"/>
        <v>9.5470673072669161E-3</v>
      </c>
      <c r="G145" s="220" t="s">
        <v>1335</v>
      </c>
    </row>
    <row r="146" spans="3:7" ht="15.75" thickBot="1" x14ac:dyDescent="0.3">
      <c r="C146" t="s">
        <v>571</v>
      </c>
      <c r="D146" s="219" t="s">
        <v>466</v>
      </c>
      <c r="E146" s="225">
        <v>1.3</v>
      </c>
      <c r="F146" s="238">
        <f t="shared" si="2"/>
        <v>9.6620922145833846E-3</v>
      </c>
      <c r="G146" s="220" t="s">
        <v>1335</v>
      </c>
    </row>
    <row r="147" spans="3:7" ht="15.75" thickBot="1" x14ac:dyDescent="0.3">
      <c r="C147" t="s">
        <v>574</v>
      </c>
      <c r="D147" s="219" t="s">
        <v>466</v>
      </c>
      <c r="E147" s="225">
        <v>1.3</v>
      </c>
      <c r="F147" s="238">
        <f t="shared" si="2"/>
        <v>9.7771171218998532E-3</v>
      </c>
      <c r="G147" s="220" t="s">
        <v>1335</v>
      </c>
    </row>
    <row r="148" spans="3:7" ht="15.75" thickBot="1" x14ac:dyDescent="0.3">
      <c r="C148" t="s">
        <v>579</v>
      </c>
      <c r="D148" s="219" t="s">
        <v>466</v>
      </c>
      <c r="E148" s="225">
        <v>1.3</v>
      </c>
      <c r="F148" s="238">
        <f t="shared" si="2"/>
        <v>9.8921420292163217E-3</v>
      </c>
      <c r="G148" s="220" t="s">
        <v>1335</v>
      </c>
    </row>
    <row r="149" spans="3:7" ht="15.75" thickBot="1" x14ac:dyDescent="0.3">
      <c r="C149" t="s">
        <v>697</v>
      </c>
      <c r="D149" s="219" t="s">
        <v>441</v>
      </c>
      <c r="E149" s="225">
        <v>1.3</v>
      </c>
      <c r="F149" s="238">
        <f t="shared" si="2"/>
        <v>1.000716693653279E-2</v>
      </c>
      <c r="G149" s="220" t="s">
        <v>1335</v>
      </c>
    </row>
    <row r="150" spans="3:7" ht="15.75" thickBot="1" x14ac:dyDescent="0.3">
      <c r="C150" t="s">
        <v>710</v>
      </c>
      <c r="D150" s="219" t="s">
        <v>466</v>
      </c>
      <c r="E150" s="225">
        <v>1.3</v>
      </c>
      <c r="F150" s="238">
        <f t="shared" si="2"/>
        <v>1.0122191843849259E-2</v>
      </c>
      <c r="G150" s="220" t="s">
        <v>1335</v>
      </c>
    </row>
    <row r="151" spans="3:7" ht="15.75" thickBot="1" x14ac:dyDescent="0.3">
      <c r="C151" t="s">
        <v>571</v>
      </c>
      <c r="D151" s="219" t="s">
        <v>466</v>
      </c>
      <c r="E151" s="225">
        <v>1.3</v>
      </c>
      <c r="F151" s="238">
        <f t="shared" si="2"/>
        <v>1.0237216751165727E-2</v>
      </c>
      <c r="G151" s="220" t="s">
        <v>1335</v>
      </c>
    </row>
    <row r="152" spans="3:7" ht="15.75" thickBot="1" x14ac:dyDescent="0.3">
      <c r="C152" t="s">
        <v>873</v>
      </c>
      <c r="D152" t="s">
        <v>443</v>
      </c>
      <c r="E152" s="225">
        <v>1.3</v>
      </c>
      <c r="F152" s="238">
        <f t="shared" si="2"/>
        <v>1.0352241658482196E-2</v>
      </c>
      <c r="G152" s="220" t="s">
        <v>1335</v>
      </c>
    </row>
    <row r="153" spans="3:7" ht="15.75" thickBot="1" x14ac:dyDescent="0.3">
      <c r="C153" t="s">
        <v>810</v>
      </c>
      <c r="D153" s="219" t="s">
        <v>447</v>
      </c>
      <c r="E153" s="225">
        <v>1.3</v>
      </c>
      <c r="F153" s="238">
        <f t="shared" si="2"/>
        <v>1.0467266565798664E-2</v>
      </c>
      <c r="G153" s="220" t="s">
        <v>1335</v>
      </c>
    </row>
    <row r="154" spans="3:7" ht="15.75" thickBot="1" x14ac:dyDescent="0.3">
      <c r="C154" t="s">
        <v>928</v>
      </c>
      <c r="D154" s="219" t="s">
        <v>466</v>
      </c>
      <c r="E154" s="225">
        <v>1.3</v>
      </c>
      <c r="F154" s="238">
        <f t="shared" si="2"/>
        <v>1.0582291473115133E-2</v>
      </c>
      <c r="G154" s="220" t="s">
        <v>1335</v>
      </c>
    </row>
    <row r="155" spans="3:7" ht="15.75" thickBot="1" x14ac:dyDescent="0.3">
      <c r="C155" t="s">
        <v>928</v>
      </c>
      <c r="D155" s="219" t="s">
        <v>466</v>
      </c>
      <c r="E155" s="225">
        <v>1.3</v>
      </c>
      <c r="F155" s="238">
        <f t="shared" si="2"/>
        <v>1.0697316380431601E-2</v>
      </c>
      <c r="G155" s="220" t="s">
        <v>1335</v>
      </c>
    </row>
    <row r="156" spans="3:7" ht="15.75" thickBot="1" x14ac:dyDescent="0.3">
      <c r="C156" t="s">
        <v>944</v>
      </c>
      <c r="D156" s="219" t="s">
        <v>445</v>
      </c>
      <c r="E156" s="225">
        <v>1.3</v>
      </c>
      <c r="F156" s="238">
        <f t="shared" si="2"/>
        <v>1.081234128774807E-2</v>
      </c>
      <c r="G156" s="220" t="s">
        <v>1335</v>
      </c>
    </row>
    <row r="157" spans="3:7" ht="15.75" thickBot="1" x14ac:dyDescent="0.3">
      <c r="C157" t="s">
        <v>571</v>
      </c>
      <c r="D157" s="219" t="s">
        <v>466</v>
      </c>
      <c r="E157" s="225">
        <v>1.3</v>
      </c>
      <c r="F157" s="238">
        <f t="shared" si="2"/>
        <v>1.0927366195064538E-2</v>
      </c>
      <c r="G157" s="220" t="s">
        <v>1335</v>
      </c>
    </row>
    <row r="158" spans="3:7" ht="15.75" thickBot="1" x14ac:dyDescent="0.3">
      <c r="C158" t="s">
        <v>797</v>
      </c>
      <c r="D158" s="219" t="s">
        <v>445</v>
      </c>
      <c r="E158" s="225">
        <v>1.3</v>
      </c>
      <c r="F158" s="238">
        <f t="shared" si="2"/>
        <v>1.1042391102381007E-2</v>
      </c>
      <c r="G158" s="220" t="s">
        <v>1335</v>
      </c>
    </row>
    <row r="159" spans="3:7" ht="15.75" thickBot="1" x14ac:dyDescent="0.3">
      <c r="C159" t="s">
        <v>579</v>
      </c>
      <c r="D159" s="219" t="s">
        <v>466</v>
      </c>
      <c r="E159" s="225">
        <v>1.3</v>
      </c>
      <c r="F159" s="238">
        <f t="shared" si="2"/>
        <v>1.1157416009697475E-2</v>
      </c>
      <c r="G159" s="220" t="s">
        <v>1335</v>
      </c>
    </row>
    <row r="160" spans="3:7" ht="15.75" thickBot="1" x14ac:dyDescent="0.3">
      <c r="C160" t="s">
        <v>571</v>
      </c>
      <c r="D160" s="219" t="s">
        <v>466</v>
      </c>
      <c r="E160" s="225">
        <v>1.3</v>
      </c>
      <c r="F160" s="238">
        <f t="shared" si="2"/>
        <v>1.1272440917013944E-2</v>
      </c>
      <c r="G160" s="220" t="s">
        <v>1335</v>
      </c>
    </row>
    <row r="161" spans="3:7" ht="15.75" thickBot="1" x14ac:dyDescent="0.3">
      <c r="C161" t="s">
        <v>483</v>
      </c>
      <c r="D161" t="s">
        <v>443</v>
      </c>
      <c r="E161" s="225">
        <v>1.3</v>
      </c>
      <c r="F161" s="238">
        <f t="shared" si="2"/>
        <v>1.1387465824330412E-2</v>
      </c>
      <c r="G161" s="220" t="s">
        <v>1335</v>
      </c>
    </row>
    <row r="162" spans="3:7" ht="15.75" thickBot="1" x14ac:dyDescent="0.3">
      <c r="C162" t="s">
        <v>579</v>
      </c>
      <c r="D162" s="219" t="s">
        <v>466</v>
      </c>
      <c r="E162" s="225">
        <v>1.3</v>
      </c>
      <c r="F162" s="238">
        <f t="shared" si="2"/>
        <v>1.1502490731646881E-2</v>
      </c>
      <c r="G162" s="220" t="s">
        <v>1335</v>
      </c>
    </row>
    <row r="163" spans="3:7" ht="15.75" thickBot="1" x14ac:dyDescent="0.3">
      <c r="C163" t="s">
        <v>797</v>
      </c>
      <c r="D163" s="219" t="s">
        <v>445</v>
      </c>
      <c r="E163" s="225">
        <v>1.3</v>
      </c>
      <c r="F163" s="238">
        <f t="shared" si="2"/>
        <v>1.1617515638963349E-2</v>
      </c>
      <c r="G163" s="220" t="s">
        <v>1335</v>
      </c>
    </row>
    <row r="164" spans="3:7" ht="15.75" thickBot="1" x14ac:dyDescent="0.3">
      <c r="C164" t="s">
        <v>1202</v>
      </c>
      <c r="D164" s="219" t="s">
        <v>445</v>
      </c>
      <c r="E164" s="225">
        <v>1.3</v>
      </c>
      <c r="F164" s="238">
        <f t="shared" si="2"/>
        <v>1.1732540546279818E-2</v>
      </c>
      <c r="G164" s="220" t="s">
        <v>1335</v>
      </c>
    </row>
    <row r="165" spans="3:7" ht="15.75" thickBot="1" x14ac:dyDescent="0.3">
      <c r="C165" t="s">
        <v>1203</v>
      </c>
      <c r="D165" s="219" t="s">
        <v>445</v>
      </c>
      <c r="E165" s="225">
        <v>1.3</v>
      </c>
      <c r="F165" s="238">
        <f t="shared" si="2"/>
        <v>1.1847565453596286E-2</v>
      </c>
      <c r="G165" s="220" t="s">
        <v>1335</v>
      </c>
    </row>
    <row r="166" spans="3:7" ht="15.75" thickBot="1" x14ac:dyDescent="0.3">
      <c r="C166" t="s">
        <v>1204</v>
      </c>
      <c r="D166" s="219" t="s">
        <v>447</v>
      </c>
      <c r="E166" s="225">
        <v>1.3</v>
      </c>
      <c r="F166" s="238">
        <f t="shared" si="2"/>
        <v>1.1962590360912755E-2</v>
      </c>
      <c r="G166" s="220" t="s">
        <v>1335</v>
      </c>
    </row>
    <row r="167" spans="3:7" ht="15.75" thickBot="1" x14ac:dyDescent="0.3">
      <c r="C167" t="s">
        <v>797</v>
      </c>
      <c r="D167" s="219" t="s">
        <v>445</v>
      </c>
      <c r="E167" s="225">
        <v>1.3</v>
      </c>
      <c r="F167" s="238">
        <f t="shared" si="2"/>
        <v>1.2077615268229223E-2</v>
      </c>
      <c r="G167" s="220" t="s">
        <v>1335</v>
      </c>
    </row>
    <row r="168" spans="3:7" ht="15.75" thickBot="1" x14ac:dyDescent="0.3">
      <c r="C168" t="s">
        <v>1233</v>
      </c>
      <c r="D168" t="s">
        <v>443</v>
      </c>
      <c r="E168" s="225">
        <v>1.3</v>
      </c>
      <c r="F168" s="238">
        <f t="shared" si="2"/>
        <v>1.2192640175545692E-2</v>
      </c>
      <c r="G168" s="220" t="s">
        <v>1335</v>
      </c>
    </row>
    <row r="169" spans="3:7" ht="15.75" thickBot="1" x14ac:dyDescent="0.3">
      <c r="C169" t="s">
        <v>555</v>
      </c>
      <c r="D169" t="s">
        <v>443</v>
      </c>
      <c r="E169" s="225">
        <v>1.4</v>
      </c>
      <c r="F169" s="238">
        <f t="shared" si="2"/>
        <v>1.2316513152655735E-2</v>
      </c>
      <c r="G169" s="220" t="s">
        <v>1335</v>
      </c>
    </row>
    <row r="170" spans="3:7" ht="15.75" thickBot="1" x14ac:dyDescent="0.3">
      <c r="C170" t="s">
        <v>676</v>
      </c>
      <c r="D170" s="219" t="s">
        <v>447</v>
      </c>
      <c r="E170" s="225">
        <v>1.4</v>
      </c>
      <c r="F170" s="238">
        <f t="shared" si="2"/>
        <v>1.2440386129765777E-2</v>
      </c>
      <c r="G170" s="220" t="s">
        <v>1335</v>
      </c>
    </row>
    <row r="171" spans="3:7" ht="15.75" thickBot="1" x14ac:dyDescent="0.3">
      <c r="C171" t="s">
        <v>692</v>
      </c>
      <c r="D171" s="219" t="s">
        <v>441</v>
      </c>
      <c r="E171" s="225">
        <v>1.4</v>
      </c>
      <c r="F171" s="238">
        <f t="shared" si="2"/>
        <v>1.256425910687582E-2</v>
      </c>
      <c r="G171" s="220" t="s">
        <v>1335</v>
      </c>
    </row>
    <row r="172" spans="3:7" ht="15.75" thickBot="1" x14ac:dyDescent="0.3">
      <c r="C172" t="s">
        <v>775</v>
      </c>
      <c r="D172" s="219" t="s">
        <v>466</v>
      </c>
      <c r="E172" s="225">
        <v>1.4</v>
      </c>
      <c r="F172" s="238">
        <f t="shared" si="2"/>
        <v>1.2688132083985863E-2</v>
      </c>
      <c r="G172" s="220" t="s">
        <v>1335</v>
      </c>
    </row>
    <row r="173" spans="3:7" ht="15.75" thickBot="1" x14ac:dyDescent="0.3">
      <c r="C173" t="s">
        <v>775</v>
      </c>
      <c r="D173" s="219" t="s">
        <v>466</v>
      </c>
      <c r="E173" s="225">
        <v>1.4</v>
      </c>
      <c r="F173" s="238">
        <f t="shared" si="2"/>
        <v>1.2812005061095906E-2</v>
      </c>
      <c r="G173" s="220" t="s">
        <v>1335</v>
      </c>
    </row>
    <row r="174" spans="3:7" ht="15.75" thickBot="1" x14ac:dyDescent="0.3">
      <c r="C174" t="s">
        <v>786</v>
      </c>
      <c r="D174" s="219" t="s">
        <v>524</v>
      </c>
      <c r="E174" s="225">
        <v>1.4</v>
      </c>
      <c r="F174" s="238">
        <f t="shared" si="2"/>
        <v>1.2935878038205948E-2</v>
      </c>
      <c r="G174" s="220" t="s">
        <v>1335</v>
      </c>
    </row>
    <row r="175" spans="3:7" ht="15.75" thickBot="1" x14ac:dyDescent="0.3">
      <c r="C175" t="s">
        <v>913</v>
      </c>
      <c r="D175" s="219" t="s">
        <v>445</v>
      </c>
      <c r="E175" s="225">
        <v>1.4</v>
      </c>
      <c r="F175" s="238">
        <f t="shared" si="2"/>
        <v>1.3059751015315991E-2</v>
      </c>
      <c r="G175" s="220" t="s">
        <v>1335</v>
      </c>
    </row>
    <row r="176" spans="3:7" ht="15.75" thickBot="1" x14ac:dyDescent="0.3">
      <c r="C176" t="s">
        <v>926</v>
      </c>
      <c r="D176" s="219" t="s">
        <v>466</v>
      </c>
      <c r="E176" s="225">
        <v>1.4</v>
      </c>
      <c r="F176" s="238">
        <f t="shared" si="2"/>
        <v>1.3183623992426034E-2</v>
      </c>
      <c r="G176" s="220" t="s">
        <v>1335</v>
      </c>
    </row>
    <row r="177" spans="3:7" ht="15.75" thickBot="1" x14ac:dyDescent="0.3">
      <c r="C177" t="s">
        <v>937</v>
      </c>
      <c r="D177" s="219" t="s">
        <v>445</v>
      </c>
      <c r="E177" s="225">
        <v>1.4</v>
      </c>
      <c r="F177" s="238">
        <f t="shared" si="2"/>
        <v>1.3307496969536077E-2</v>
      </c>
      <c r="G177" s="220" t="s">
        <v>1335</v>
      </c>
    </row>
    <row r="178" spans="3:7" ht="15.75" thickBot="1" x14ac:dyDescent="0.3">
      <c r="C178" t="s">
        <v>974</v>
      </c>
      <c r="D178" s="219" t="s">
        <v>466</v>
      </c>
      <c r="E178" s="225">
        <v>1.4</v>
      </c>
      <c r="F178" s="238">
        <f t="shared" si="2"/>
        <v>1.3431369946646119E-2</v>
      </c>
      <c r="G178" s="220" t="s">
        <v>1335</v>
      </c>
    </row>
    <row r="179" spans="3:7" ht="15.75" thickBot="1" x14ac:dyDescent="0.3">
      <c r="C179" t="s">
        <v>981</v>
      </c>
      <c r="D179" s="219" t="s">
        <v>466</v>
      </c>
      <c r="E179" s="225">
        <v>1.4</v>
      </c>
      <c r="F179" s="238">
        <f t="shared" si="2"/>
        <v>1.3555242923756162E-2</v>
      </c>
      <c r="G179" s="220" t="s">
        <v>1335</v>
      </c>
    </row>
    <row r="180" spans="3:7" ht="15.75" thickBot="1" x14ac:dyDescent="0.3">
      <c r="C180" t="s">
        <v>994</v>
      </c>
      <c r="D180" s="219" t="s">
        <v>447</v>
      </c>
      <c r="E180" s="225">
        <v>1.4</v>
      </c>
      <c r="F180" s="238">
        <f t="shared" si="2"/>
        <v>1.3679115900866205E-2</v>
      </c>
      <c r="G180" s="220" t="s">
        <v>1335</v>
      </c>
    </row>
    <row r="181" spans="3:7" ht="15.75" thickBot="1" x14ac:dyDescent="0.3">
      <c r="C181" t="s">
        <v>981</v>
      </c>
      <c r="D181" s="219" t="s">
        <v>466</v>
      </c>
      <c r="E181" s="225">
        <v>1.4</v>
      </c>
      <c r="F181" s="238">
        <f t="shared" si="2"/>
        <v>1.3802988877976248E-2</v>
      </c>
      <c r="G181" s="220" t="s">
        <v>1335</v>
      </c>
    </row>
    <row r="182" spans="3:7" ht="15.75" thickBot="1" x14ac:dyDescent="0.3">
      <c r="C182" t="s">
        <v>937</v>
      </c>
      <c r="D182" s="219" t="s">
        <v>445</v>
      </c>
      <c r="E182" s="225">
        <v>1.4</v>
      </c>
      <c r="F182" s="238">
        <f t="shared" si="2"/>
        <v>1.392686185508629E-2</v>
      </c>
      <c r="G182" s="220" t="s">
        <v>1335</v>
      </c>
    </row>
    <row r="183" spans="3:7" ht="15.75" thickBot="1" x14ac:dyDescent="0.3">
      <c r="C183" t="s">
        <v>1088</v>
      </c>
      <c r="D183" s="219" t="s">
        <v>445</v>
      </c>
      <c r="E183" s="225">
        <v>1.4</v>
      </c>
      <c r="F183" s="238">
        <f t="shared" si="2"/>
        <v>1.4050734832196333E-2</v>
      </c>
      <c r="G183" s="220" t="s">
        <v>1335</v>
      </c>
    </row>
    <row r="184" spans="3:7" ht="15.75" thickBot="1" x14ac:dyDescent="0.3">
      <c r="C184" t="s">
        <v>1177</v>
      </c>
      <c r="D184" s="219" t="s">
        <v>447</v>
      </c>
      <c r="E184" s="225">
        <v>1.4</v>
      </c>
      <c r="F184" s="238">
        <f t="shared" si="2"/>
        <v>1.4174607809306376E-2</v>
      </c>
      <c r="G184" s="220" t="s">
        <v>1335</v>
      </c>
    </row>
    <row r="185" spans="3:7" ht="15.75" thickBot="1" x14ac:dyDescent="0.3">
      <c r="C185" t="s">
        <v>1225</v>
      </c>
      <c r="D185" s="219" t="s">
        <v>466</v>
      </c>
      <c r="E185" s="225">
        <v>1.4</v>
      </c>
      <c r="F185" s="238">
        <f t="shared" si="2"/>
        <v>1.4298480786416419E-2</v>
      </c>
      <c r="G185" s="220" t="s">
        <v>1335</v>
      </c>
    </row>
    <row r="186" spans="3:7" ht="15.75" thickBot="1" x14ac:dyDescent="0.3">
      <c r="C186" t="s">
        <v>1249</v>
      </c>
      <c r="D186" s="219" t="s">
        <v>466</v>
      </c>
      <c r="E186" s="225">
        <v>1.4</v>
      </c>
      <c r="F186" s="238">
        <f t="shared" si="2"/>
        <v>1.4422353763526461E-2</v>
      </c>
      <c r="G186" s="220" t="s">
        <v>1335</v>
      </c>
    </row>
    <row r="187" spans="3:7" ht="15.75" thickBot="1" x14ac:dyDescent="0.3">
      <c r="C187" t="s">
        <v>611</v>
      </c>
      <c r="D187" s="219" t="s">
        <v>466</v>
      </c>
      <c r="E187" s="225">
        <v>1.5</v>
      </c>
      <c r="F187" s="238">
        <f t="shared" si="2"/>
        <v>1.455507481043008E-2</v>
      </c>
      <c r="G187" s="220" t="s">
        <v>1335</v>
      </c>
    </row>
    <row r="188" spans="3:7" ht="15.75" thickBot="1" x14ac:dyDescent="0.3">
      <c r="C188" t="s">
        <v>716</v>
      </c>
      <c r="D188" s="219" t="s">
        <v>441</v>
      </c>
      <c r="E188" s="225">
        <v>1.5</v>
      </c>
      <c r="F188" s="238">
        <f t="shared" si="2"/>
        <v>1.4687795857333699E-2</v>
      </c>
      <c r="G188" s="220" t="s">
        <v>1335</v>
      </c>
    </row>
    <row r="189" spans="3:7" ht="15.75" thickBot="1" x14ac:dyDescent="0.3">
      <c r="C189" t="s">
        <v>912</v>
      </c>
      <c r="D189" s="219" t="s">
        <v>447</v>
      </c>
      <c r="E189" s="225">
        <v>1.5</v>
      </c>
      <c r="F189" s="238">
        <f t="shared" si="2"/>
        <v>1.4820516904237318E-2</v>
      </c>
      <c r="G189" s="220" t="s">
        <v>1335</v>
      </c>
    </row>
    <row r="190" spans="3:7" ht="15.75" thickBot="1" x14ac:dyDescent="0.3">
      <c r="C190" t="s">
        <v>935</v>
      </c>
      <c r="D190" s="219" t="s">
        <v>466</v>
      </c>
      <c r="E190" s="225">
        <v>1.5</v>
      </c>
      <c r="F190" s="238">
        <f t="shared" si="2"/>
        <v>1.4953237951140936E-2</v>
      </c>
      <c r="G190" s="220" t="s">
        <v>1335</v>
      </c>
    </row>
    <row r="191" spans="3:7" ht="15.75" thickBot="1" x14ac:dyDescent="0.3">
      <c r="C191" t="s">
        <v>1021</v>
      </c>
      <c r="D191" s="219" t="s">
        <v>445</v>
      </c>
      <c r="E191" s="225">
        <v>1.5</v>
      </c>
      <c r="F191" s="238">
        <f t="shared" si="2"/>
        <v>1.5085958998044555E-2</v>
      </c>
      <c r="G191" s="220" t="s">
        <v>1335</v>
      </c>
    </row>
    <row r="192" spans="3:7" ht="15.75" thickBot="1" x14ac:dyDescent="0.3">
      <c r="C192" t="s">
        <v>1048</v>
      </c>
      <c r="D192" t="s">
        <v>443</v>
      </c>
      <c r="E192" s="225">
        <v>1.5</v>
      </c>
      <c r="F192" s="238">
        <f t="shared" si="2"/>
        <v>1.5218680044948174E-2</v>
      </c>
      <c r="G192" s="220" t="s">
        <v>1335</v>
      </c>
    </row>
    <row r="193" spans="3:7" ht="15.75" thickBot="1" x14ac:dyDescent="0.3">
      <c r="C193" t="s">
        <v>1062</v>
      </c>
      <c r="D193" s="219" t="s">
        <v>447</v>
      </c>
      <c r="E193" s="225">
        <v>1.5</v>
      </c>
      <c r="F193" s="238">
        <f t="shared" si="2"/>
        <v>1.5351401091851792E-2</v>
      </c>
      <c r="G193" s="220" t="s">
        <v>1335</v>
      </c>
    </row>
    <row r="194" spans="3:7" ht="15.75" thickBot="1" x14ac:dyDescent="0.3">
      <c r="C194" t="s">
        <v>1079</v>
      </c>
      <c r="D194" s="219" t="s">
        <v>466</v>
      </c>
      <c r="E194" s="225">
        <v>1.5</v>
      </c>
      <c r="F194" s="238">
        <f t="shared" si="2"/>
        <v>1.5484122138755411E-2</v>
      </c>
      <c r="G194" s="220" t="s">
        <v>1335</v>
      </c>
    </row>
    <row r="195" spans="3:7" ht="15.75" thickBot="1" x14ac:dyDescent="0.3">
      <c r="C195" t="s">
        <v>1087</v>
      </c>
      <c r="D195" s="219" t="s">
        <v>447</v>
      </c>
      <c r="E195" s="225">
        <v>1.5</v>
      </c>
      <c r="F195" s="238">
        <f t="shared" si="2"/>
        <v>1.561684318565903E-2</v>
      </c>
      <c r="G195" s="220" t="s">
        <v>1335</v>
      </c>
    </row>
    <row r="196" spans="3:7" ht="15.75" thickBot="1" x14ac:dyDescent="0.3">
      <c r="C196" t="s">
        <v>1087</v>
      </c>
      <c r="D196" s="219" t="s">
        <v>447</v>
      </c>
      <c r="E196" s="225">
        <v>1.5</v>
      </c>
      <c r="F196" s="238">
        <f t="shared" si="2"/>
        <v>1.5749564232562647E-2</v>
      </c>
      <c r="G196" s="220" t="s">
        <v>1335</v>
      </c>
    </row>
    <row r="197" spans="3:7" ht="15.75" thickBot="1" x14ac:dyDescent="0.3">
      <c r="C197" t="s">
        <v>1318</v>
      </c>
      <c r="D197" s="219" t="s">
        <v>447</v>
      </c>
      <c r="E197" s="225">
        <v>1.5</v>
      </c>
      <c r="F197" s="238">
        <f t="shared" si="2"/>
        <v>1.5882285279466266E-2</v>
      </c>
      <c r="G197" s="220" t="s">
        <v>1335</v>
      </c>
    </row>
    <row r="198" spans="3:7" ht="15.75" thickBot="1" x14ac:dyDescent="0.3">
      <c r="C198" t="s">
        <v>709</v>
      </c>
      <c r="D198" s="219" t="s">
        <v>447</v>
      </c>
      <c r="E198" s="225">
        <v>1.6</v>
      </c>
      <c r="F198" s="238">
        <f t="shared" si="2"/>
        <v>1.6023854396163457E-2</v>
      </c>
      <c r="G198" s="220" t="s">
        <v>1335</v>
      </c>
    </row>
    <row r="199" spans="3:7" ht="15.75" thickBot="1" x14ac:dyDescent="0.3">
      <c r="C199" t="s">
        <v>718</v>
      </c>
      <c r="D199" s="219" t="s">
        <v>441</v>
      </c>
      <c r="E199" s="225">
        <v>1.6</v>
      </c>
      <c r="F199" s="238">
        <f t="shared" si="2"/>
        <v>1.6165423512860648E-2</v>
      </c>
      <c r="G199" s="220" t="s">
        <v>1335</v>
      </c>
    </row>
    <row r="200" spans="3:7" ht="15.75" thickBot="1" x14ac:dyDescent="0.3">
      <c r="C200" t="s">
        <v>709</v>
      </c>
      <c r="D200" s="219" t="s">
        <v>447</v>
      </c>
      <c r="E200" s="225">
        <v>1.6</v>
      </c>
      <c r="F200" s="238">
        <f t="shared" si="2"/>
        <v>1.6306992629557839E-2</v>
      </c>
      <c r="G200" s="220" t="s">
        <v>1335</v>
      </c>
    </row>
    <row r="201" spans="3:7" ht="15.75" thickBot="1" x14ac:dyDescent="0.3">
      <c r="C201" t="s">
        <v>751</v>
      </c>
      <c r="D201" s="219" t="s">
        <v>447</v>
      </c>
      <c r="E201" s="225">
        <v>1.6</v>
      </c>
      <c r="F201" s="238">
        <f t="shared" ref="F201:F264" si="3">E201/$S$22+F200</f>
        <v>1.644856174625503E-2</v>
      </c>
      <c r="G201" s="220" t="s">
        <v>1335</v>
      </c>
    </row>
    <row r="202" spans="3:7" ht="15.75" thickBot="1" x14ac:dyDescent="0.3">
      <c r="C202" t="s">
        <v>752</v>
      </c>
      <c r="D202" s="219" t="s">
        <v>447</v>
      </c>
      <c r="E202" s="225">
        <v>1.6</v>
      </c>
      <c r="F202" s="238">
        <f t="shared" si="3"/>
        <v>1.6590130862952222E-2</v>
      </c>
      <c r="G202" s="220" t="s">
        <v>1335</v>
      </c>
    </row>
    <row r="203" spans="3:7" ht="15.75" thickBot="1" x14ac:dyDescent="0.3">
      <c r="C203" t="s">
        <v>892</v>
      </c>
      <c r="D203" t="s">
        <v>443</v>
      </c>
      <c r="E203" s="225">
        <v>1.6</v>
      </c>
      <c r="F203" s="238">
        <f t="shared" si="3"/>
        <v>1.6731699979649413E-2</v>
      </c>
      <c r="G203" s="220" t="s">
        <v>1335</v>
      </c>
    </row>
    <row r="204" spans="3:7" ht="15.75" thickBot="1" x14ac:dyDescent="0.3">
      <c r="C204" t="s">
        <v>945</v>
      </c>
      <c r="D204" s="219" t="s">
        <v>445</v>
      </c>
      <c r="E204" s="225">
        <v>1.6</v>
      </c>
      <c r="F204" s="238">
        <f t="shared" si="3"/>
        <v>1.6873269096346604E-2</v>
      </c>
      <c r="G204" s="220" t="s">
        <v>1335</v>
      </c>
    </row>
    <row r="205" spans="3:7" ht="15.75" thickBot="1" x14ac:dyDescent="0.3">
      <c r="C205" t="s">
        <v>971</v>
      </c>
      <c r="D205" s="219" t="s">
        <v>447</v>
      </c>
      <c r="E205" s="225">
        <v>1.6</v>
      </c>
      <c r="F205" s="238">
        <f t="shared" si="3"/>
        <v>1.7014838213043795E-2</v>
      </c>
      <c r="G205" s="220" t="s">
        <v>1335</v>
      </c>
    </row>
    <row r="206" spans="3:7" ht="15.75" thickBot="1" x14ac:dyDescent="0.3">
      <c r="C206" t="s">
        <v>1069</v>
      </c>
      <c r="D206" s="219" t="s">
        <v>447</v>
      </c>
      <c r="E206" s="225">
        <v>1.6</v>
      </c>
      <c r="F206" s="238">
        <f t="shared" si="3"/>
        <v>1.7156407329740987E-2</v>
      </c>
      <c r="G206" s="220" t="s">
        <v>1335</v>
      </c>
    </row>
    <row r="207" spans="3:7" ht="15.75" thickBot="1" x14ac:dyDescent="0.3">
      <c r="C207" t="s">
        <v>1094</v>
      </c>
      <c r="D207" t="s">
        <v>443</v>
      </c>
      <c r="E207" s="225">
        <v>1.6</v>
      </c>
      <c r="F207" s="238">
        <f t="shared" si="3"/>
        <v>1.7297976446438178E-2</v>
      </c>
      <c r="G207" s="220" t="s">
        <v>1335</v>
      </c>
    </row>
    <row r="208" spans="3:7" ht="15.75" thickBot="1" x14ac:dyDescent="0.3">
      <c r="C208" t="s">
        <v>1094</v>
      </c>
      <c r="D208" t="s">
        <v>443</v>
      </c>
      <c r="E208" s="225">
        <v>1.6</v>
      </c>
      <c r="F208" s="238">
        <f t="shared" si="3"/>
        <v>1.7439545563135369E-2</v>
      </c>
      <c r="G208" s="220" t="s">
        <v>1335</v>
      </c>
    </row>
    <row r="209" spans="3:7" ht="15.75" thickBot="1" x14ac:dyDescent="0.3">
      <c r="C209" t="s">
        <v>902</v>
      </c>
      <c r="D209" s="219" t="s">
        <v>473</v>
      </c>
      <c r="E209" s="225">
        <v>1.6</v>
      </c>
      <c r="F209" s="238">
        <f t="shared" si="3"/>
        <v>1.758111467983256E-2</v>
      </c>
      <c r="G209" s="220" t="s">
        <v>1335</v>
      </c>
    </row>
    <row r="210" spans="3:7" ht="15.75" thickBot="1" x14ac:dyDescent="0.3">
      <c r="C210" t="s">
        <v>902</v>
      </c>
      <c r="D210" s="219" t="s">
        <v>473</v>
      </c>
      <c r="E210" s="225">
        <v>1.6</v>
      </c>
      <c r="F210" s="238">
        <f t="shared" si="3"/>
        <v>1.7722683796529751E-2</v>
      </c>
      <c r="G210" s="220" t="s">
        <v>1335</v>
      </c>
    </row>
    <row r="211" spans="3:7" ht="15.75" thickBot="1" x14ac:dyDescent="0.3">
      <c r="C211" t="s">
        <v>1094</v>
      </c>
      <c r="D211" t="s">
        <v>443</v>
      </c>
      <c r="E211" s="225">
        <v>1.6</v>
      </c>
      <c r="F211" s="238">
        <f t="shared" si="3"/>
        <v>1.7864252913226943E-2</v>
      </c>
      <c r="G211" s="220" t="s">
        <v>1335</v>
      </c>
    </row>
    <row r="212" spans="3:7" ht="15.75" thickBot="1" x14ac:dyDescent="0.3">
      <c r="C212" t="s">
        <v>971</v>
      </c>
      <c r="D212" s="219" t="s">
        <v>447</v>
      </c>
      <c r="E212" s="225">
        <v>1.6</v>
      </c>
      <c r="F212" s="238">
        <f t="shared" si="3"/>
        <v>1.8005822029924134E-2</v>
      </c>
      <c r="G212" s="220" t="s">
        <v>1335</v>
      </c>
    </row>
    <row r="213" spans="3:7" ht="15.75" thickBot="1" x14ac:dyDescent="0.3">
      <c r="C213" t="s">
        <v>1235</v>
      </c>
      <c r="D213" s="219" t="s">
        <v>447</v>
      </c>
      <c r="E213" s="225">
        <v>1.6</v>
      </c>
      <c r="F213" s="238">
        <f t="shared" si="3"/>
        <v>1.8147391146621325E-2</v>
      </c>
      <c r="G213" s="220" t="s">
        <v>1335</v>
      </c>
    </row>
    <row r="214" spans="3:7" ht="15.75" thickBot="1" x14ac:dyDescent="0.3">
      <c r="C214" t="s">
        <v>752</v>
      </c>
      <c r="D214" s="219" t="s">
        <v>447</v>
      </c>
      <c r="E214" s="225">
        <v>1.6</v>
      </c>
      <c r="F214" s="238">
        <f t="shared" si="3"/>
        <v>1.8288960263318516E-2</v>
      </c>
      <c r="G214" s="220" t="s">
        <v>1335</v>
      </c>
    </row>
    <row r="215" spans="3:7" ht="15.75" thickBot="1" x14ac:dyDescent="0.3">
      <c r="C215" t="s">
        <v>1317</v>
      </c>
      <c r="D215" s="219" t="s">
        <v>445</v>
      </c>
      <c r="E215" s="225">
        <v>1.6</v>
      </c>
      <c r="F215" s="238">
        <f t="shared" si="3"/>
        <v>1.8430529380015707E-2</v>
      </c>
      <c r="G215" s="220" t="s">
        <v>1335</v>
      </c>
    </row>
    <row r="216" spans="3:7" ht="15.75" thickBot="1" x14ac:dyDescent="0.3">
      <c r="C216" t="s">
        <v>491</v>
      </c>
      <c r="D216" t="s">
        <v>443</v>
      </c>
      <c r="E216" s="225">
        <v>1.7</v>
      </c>
      <c r="F216" s="238">
        <f t="shared" si="3"/>
        <v>1.8580946566506475E-2</v>
      </c>
      <c r="G216" s="220" t="s">
        <v>1335</v>
      </c>
    </row>
    <row r="217" spans="3:7" ht="15.75" thickBot="1" x14ac:dyDescent="0.3">
      <c r="C217" t="s">
        <v>510</v>
      </c>
      <c r="D217" s="219" t="s">
        <v>445</v>
      </c>
      <c r="E217" s="225">
        <v>1.7</v>
      </c>
      <c r="F217" s="238">
        <f t="shared" si="3"/>
        <v>1.8731363752997242E-2</v>
      </c>
      <c r="G217" s="220" t="s">
        <v>1335</v>
      </c>
    </row>
    <row r="218" spans="3:7" ht="15.75" thickBot="1" x14ac:dyDescent="0.3">
      <c r="C218" t="s">
        <v>563</v>
      </c>
      <c r="D218" s="219" t="s">
        <v>473</v>
      </c>
      <c r="E218" s="225">
        <v>1.7</v>
      </c>
      <c r="F218" s="238">
        <f t="shared" si="3"/>
        <v>1.8881780939488009E-2</v>
      </c>
      <c r="G218" s="220" t="s">
        <v>1335</v>
      </c>
    </row>
    <row r="219" spans="3:7" ht="15.75" thickBot="1" x14ac:dyDescent="0.3">
      <c r="C219" t="s">
        <v>619</v>
      </c>
      <c r="D219" s="219" t="s">
        <v>473</v>
      </c>
      <c r="E219" s="225">
        <v>1.7</v>
      </c>
      <c r="F219" s="238">
        <f t="shared" si="3"/>
        <v>1.9032198125978776E-2</v>
      </c>
      <c r="G219" s="220" t="s">
        <v>1335</v>
      </c>
    </row>
    <row r="220" spans="3:7" ht="15.75" thickBot="1" x14ac:dyDescent="0.3">
      <c r="C220" t="s">
        <v>683</v>
      </c>
      <c r="D220" s="219" t="s">
        <v>447</v>
      </c>
      <c r="E220" s="225">
        <v>1.7</v>
      </c>
      <c r="F220" s="238">
        <f t="shared" si="3"/>
        <v>1.9182615312469543E-2</v>
      </c>
      <c r="G220" s="220" t="s">
        <v>1335</v>
      </c>
    </row>
    <row r="221" spans="3:7" ht="15.75" thickBot="1" x14ac:dyDescent="0.3">
      <c r="C221" t="s">
        <v>749</v>
      </c>
      <c r="D221" s="219" t="s">
        <v>441</v>
      </c>
      <c r="E221" s="225">
        <v>1.7</v>
      </c>
      <c r="F221" s="238">
        <f t="shared" si="3"/>
        <v>1.9333032498960311E-2</v>
      </c>
      <c r="G221" s="220" t="s">
        <v>1335</v>
      </c>
    </row>
    <row r="222" spans="3:7" ht="15.75" thickBot="1" x14ac:dyDescent="0.3">
      <c r="C222" t="s">
        <v>773</v>
      </c>
      <c r="D222" s="219" t="s">
        <v>447</v>
      </c>
      <c r="E222" s="225">
        <v>1.7</v>
      </c>
      <c r="F222" s="238">
        <f t="shared" si="3"/>
        <v>1.9483449685451078E-2</v>
      </c>
      <c r="G222" s="220" t="s">
        <v>1335</v>
      </c>
    </row>
    <row r="223" spans="3:7" ht="15.75" thickBot="1" x14ac:dyDescent="0.3">
      <c r="C223" t="s">
        <v>810</v>
      </c>
      <c r="D223" s="219" t="s">
        <v>524</v>
      </c>
      <c r="E223" s="225">
        <v>1.7</v>
      </c>
      <c r="F223" s="238">
        <f t="shared" si="3"/>
        <v>1.9633866871941845E-2</v>
      </c>
      <c r="G223" s="220" t="s">
        <v>1335</v>
      </c>
    </row>
    <row r="224" spans="3:7" ht="15.75" thickBot="1" x14ac:dyDescent="0.3">
      <c r="C224" t="s">
        <v>922</v>
      </c>
      <c r="D224" s="219" t="s">
        <v>445</v>
      </c>
      <c r="E224" s="225">
        <v>1.7</v>
      </c>
      <c r="F224" s="238">
        <f t="shared" si="3"/>
        <v>1.9784284058432612E-2</v>
      </c>
      <c r="G224" s="220" t="s">
        <v>1335</v>
      </c>
    </row>
    <row r="225" spans="3:7" ht="15.75" thickBot="1" x14ac:dyDescent="0.3">
      <c r="C225" t="s">
        <v>821</v>
      </c>
      <c r="D225" s="219" t="s">
        <v>466</v>
      </c>
      <c r="E225" s="225">
        <v>1.7</v>
      </c>
      <c r="F225" s="238">
        <f t="shared" si="3"/>
        <v>1.9934701244923379E-2</v>
      </c>
      <c r="G225" s="220" t="s">
        <v>1335</v>
      </c>
    </row>
    <row r="226" spans="3:7" ht="15.75" thickBot="1" x14ac:dyDescent="0.3">
      <c r="C226" t="s">
        <v>922</v>
      </c>
      <c r="D226" s="219" t="s">
        <v>445</v>
      </c>
      <c r="E226" s="225">
        <v>1.7</v>
      </c>
      <c r="F226" s="238">
        <f t="shared" si="3"/>
        <v>2.0085118431414146E-2</v>
      </c>
      <c r="G226" s="220" t="s">
        <v>1335</v>
      </c>
    </row>
    <row r="227" spans="3:7" ht="15.75" thickBot="1" x14ac:dyDescent="0.3">
      <c r="C227" t="s">
        <v>1119</v>
      </c>
      <c r="D227" s="219" t="s">
        <v>441</v>
      </c>
      <c r="E227" s="225">
        <v>1.7</v>
      </c>
      <c r="F227" s="238">
        <f t="shared" si="3"/>
        <v>2.0235535617904914E-2</v>
      </c>
      <c r="G227" s="220" t="s">
        <v>1335</v>
      </c>
    </row>
    <row r="228" spans="3:7" ht="15.75" thickBot="1" x14ac:dyDescent="0.3">
      <c r="C228" t="s">
        <v>1197</v>
      </c>
      <c r="D228" s="219" t="s">
        <v>445</v>
      </c>
      <c r="E228" s="225">
        <v>1.7</v>
      </c>
      <c r="F228" s="238">
        <f t="shared" si="3"/>
        <v>2.0385952804395681E-2</v>
      </c>
      <c r="G228" s="220" t="s">
        <v>1335</v>
      </c>
    </row>
    <row r="229" spans="3:7" ht="15.75" thickBot="1" x14ac:dyDescent="0.3">
      <c r="C229" t="s">
        <v>773</v>
      </c>
      <c r="D229" s="219" t="s">
        <v>447</v>
      </c>
      <c r="E229" s="225">
        <v>1.7</v>
      </c>
      <c r="F229" s="238">
        <f t="shared" si="3"/>
        <v>2.0536369990886448E-2</v>
      </c>
      <c r="G229" s="220" t="s">
        <v>1335</v>
      </c>
    </row>
    <row r="230" spans="3:7" ht="15.75" thickBot="1" x14ac:dyDescent="0.3">
      <c r="C230" t="s">
        <v>1222</v>
      </c>
      <c r="D230" s="219" t="s">
        <v>473</v>
      </c>
      <c r="E230" s="225">
        <v>1.7</v>
      </c>
      <c r="F230" s="238">
        <f t="shared" si="3"/>
        <v>2.0686787177377215E-2</v>
      </c>
      <c r="G230" s="220" t="s">
        <v>1335</v>
      </c>
    </row>
    <row r="231" spans="3:7" ht="15.75" thickBot="1" x14ac:dyDescent="0.3">
      <c r="C231" t="s">
        <v>470</v>
      </c>
      <c r="D231" s="219" t="s">
        <v>447</v>
      </c>
      <c r="E231" s="225">
        <v>1.8</v>
      </c>
      <c r="F231" s="238">
        <f t="shared" si="3"/>
        <v>2.0846052433661558E-2</v>
      </c>
      <c r="G231" s="220" t="s">
        <v>1335</v>
      </c>
    </row>
    <row r="232" spans="3:7" ht="15.75" thickBot="1" x14ac:dyDescent="0.3">
      <c r="C232" t="s">
        <v>499</v>
      </c>
      <c r="D232" s="219" t="s">
        <v>445</v>
      </c>
      <c r="E232" s="225">
        <v>1.8</v>
      </c>
      <c r="F232" s="238">
        <f t="shared" si="3"/>
        <v>2.1005317689945902E-2</v>
      </c>
      <c r="G232" s="220" t="s">
        <v>1335</v>
      </c>
    </row>
    <row r="233" spans="3:7" ht="15.75" thickBot="1" x14ac:dyDescent="0.3">
      <c r="C233" t="s">
        <v>509</v>
      </c>
      <c r="D233" s="219" t="s">
        <v>445</v>
      </c>
      <c r="E233" s="225">
        <v>1.8</v>
      </c>
      <c r="F233" s="238">
        <f t="shared" si="3"/>
        <v>2.1164582946230245E-2</v>
      </c>
      <c r="G233" s="220" t="s">
        <v>1335</v>
      </c>
    </row>
    <row r="234" spans="3:7" ht="15.75" thickBot="1" x14ac:dyDescent="0.3">
      <c r="C234" t="s">
        <v>685</v>
      </c>
      <c r="D234" s="219" t="s">
        <v>445</v>
      </c>
      <c r="E234" s="225">
        <v>1.8</v>
      </c>
      <c r="F234" s="238">
        <f t="shared" si="3"/>
        <v>2.1323848202514588E-2</v>
      </c>
      <c r="G234" s="220" t="s">
        <v>1335</v>
      </c>
    </row>
    <row r="235" spans="3:7" ht="15.75" thickBot="1" x14ac:dyDescent="0.3">
      <c r="C235" t="s">
        <v>705</v>
      </c>
      <c r="D235" s="219" t="s">
        <v>445</v>
      </c>
      <c r="E235" s="225">
        <v>1.8</v>
      </c>
      <c r="F235" s="238">
        <f t="shared" si="3"/>
        <v>2.1483113458798931E-2</v>
      </c>
      <c r="G235" s="220" t="s">
        <v>1335</v>
      </c>
    </row>
    <row r="236" spans="3:7" ht="15.75" thickBot="1" x14ac:dyDescent="0.3">
      <c r="C236" t="s">
        <v>720</v>
      </c>
      <c r="D236" s="219" t="s">
        <v>473</v>
      </c>
      <c r="E236" s="225">
        <v>1.8</v>
      </c>
      <c r="F236" s="238">
        <f t="shared" si="3"/>
        <v>2.1642378715083274E-2</v>
      </c>
      <c r="G236" s="220" t="s">
        <v>1335</v>
      </c>
    </row>
    <row r="237" spans="3:7" ht="15.75" thickBot="1" x14ac:dyDescent="0.3">
      <c r="C237" t="s">
        <v>796</v>
      </c>
      <c r="D237" s="219" t="s">
        <v>524</v>
      </c>
      <c r="E237" s="225">
        <v>1.8</v>
      </c>
      <c r="F237" s="238">
        <f t="shared" si="3"/>
        <v>2.1801643971367617E-2</v>
      </c>
      <c r="G237" s="220" t="s">
        <v>1335</v>
      </c>
    </row>
    <row r="238" spans="3:7" ht="15.75" thickBot="1" x14ac:dyDescent="0.3">
      <c r="C238" t="s">
        <v>839</v>
      </c>
      <c r="D238" s="219" t="s">
        <v>829</v>
      </c>
      <c r="E238" s="225">
        <v>1.8</v>
      </c>
      <c r="F238" s="238">
        <f t="shared" si="3"/>
        <v>2.196090922765196E-2</v>
      </c>
      <c r="G238" s="220" t="s">
        <v>1335</v>
      </c>
    </row>
    <row r="239" spans="3:7" ht="15.75" thickBot="1" x14ac:dyDescent="0.3">
      <c r="C239" t="s">
        <v>907</v>
      </c>
      <c r="D239" t="s">
        <v>443</v>
      </c>
      <c r="E239" s="225">
        <v>1.8</v>
      </c>
      <c r="F239" s="238">
        <f t="shared" si="3"/>
        <v>2.2120174483936304E-2</v>
      </c>
      <c r="G239" s="220" t="s">
        <v>1335</v>
      </c>
    </row>
    <row r="240" spans="3:7" ht="15.75" thickBot="1" x14ac:dyDescent="0.3">
      <c r="C240" t="s">
        <v>980</v>
      </c>
      <c r="D240" s="219" t="s">
        <v>445</v>
      </c>
      <c r="E240" s="225">
        <v>1.8</v>
      </c>
      <c r="F240" s="238">
        <f t="shared" si="3"/>
        <v>2.2279439740220647E-2</v>
      </c>
      <c r="G240" s="220" t="s">
        <v>1335</v>
      </c>
    </row>
    <row r="241" spans="3:7" ht="15.75" thickBot="1" x14ac:dyDescent="0.3">
      <c r="C241" t="s">
        <v>907</v>
      </c>
      <c r="D241" t="s">
        <v>443</v>
      </c>
      <c r="E241" s="225">
        <v>1.8</v>
      </c>
      <c r="F241" s="238">
        <f t="shared" si="3"/>
        <v>2.243870499650499E-2</v>
      </c>
      <c r="G241" s="220" t="s">
        <v>1335</v>
      </c>
    </row>
    <row r="242" spans="3:7" ht="15.75" thickBot="1" x14ac:dyDescent="0.3">
      <c r="C242" t="s">
        <v>1085</v>
      </c>
      <c r="D242" s="219" t="s">
        <v>473</v>
      </c>
      <c r="E242" s="225">
        <v>1.8</v>
      </c>
      <c r="F242" s="238">
        <f t="shared" si="3"/>
        <v>2.2597970252789333E-2</v>
      </c>
      <c r="G242" s="220" t="s">
        <v>1335</v>
      </c>
    </row>
    <row r="243" spans="3:7" ht="15.75" thickBot="1" x14ac:dyDescent="0.3">
      <c r="C243" t="s">
        <v>907</v>
      </c>
      <c r="D243" t="s">
        <v>443</v>
      </c>
      <c r="E243" s="225">
        <v>1.8</v>
      </c>
      <c r="F243" s="238">
        <f t="shared" si="3"/>
        <v>2.2757235509073676E-2</v>
      </c>
      <c r="G243" s="220" t="s">
        <v>1335</v>
      </c>
    </row>
    <row r="244" spans="3:7" ht="15.75" thickBot="1" x14ac:dyDescent="0.3">
      <c r="C244" t="s">
        <v>1107</v>
      </c>
      <c r="D244" s="219" t="s">
        <v>473</v>
      </c>
      <c r="E244" s="225">
        <v>1.8</v>
      </c>
      <c r="F244" s="238">
        <f t="shared" si="3"/>
        <v>2.2916500765358019E-2</v>
      </c>
      <c r="G244" s="220" t="s">
        <v>1335</v>
      </c>
    </row>
    <row r="245" spans="3:7" ht="15.75" thickBot="1" x14ac:dyDescent="0.3">
      <c r="C245" t="s">
        <v>1180</v>
      </c>
      <c r="D245" s="219" t="s">
        <v>441</v>
      </c>
      <c r="E245" s="225">
        <v>1.8</v>
      </c>
      <c r="F245" s="238">
        <f t="shared" si="3"/>
        <v>2.3075766021642363E-2</v>
      </c>
      <c r="G245" s="220" t="s">
        <v>1335</v>
      </c>
    </row>
    <row r="246" spans="3:7" ht="15.75" thickBot="1" x14ac:dyDescent="0.3">
      <c r="C246" t="s">
        <v>1193</v>
      </c>
      <c r="D246" s="219" t="s">
        <v>466</v>
      </c>
      <c r="E246" s="225">
        <v>1.8</v>
      </c>
      <c r="F246" s="238">
        <f t="shared" si="3"/>
        <v>2.3235031277926706E-2</v>
      </c>
      <c r="G246" s="220" t="s">
        <v>1335</v>
      </c>
    </row>
    <row r="247" spans="3:7" ht="15.75" thickBot="1" x14ac:dyDescent="0.3">
      <c r="C247" t="s">
        <v>1248</v>
      </c>
      <c r="D247" s="219" t="s">
        <v>466</v>
      </c>
      <c r="E247" s="225">
        <v>1.8</v>
      </c>
      <c r="F247" s="238">
        <f t="shared" si="3"/>
        <v>2.3394296534211049E-2</v>
      </c>
      <c r="G247" s="220" t="s">
        <v>1335</v>
      </c>
    </row>
    <row r="248" spans="3:7" ht="15.75" thickBot="1" x14ac:dyDescent="0.3">
      <c r="C248" t="s">
        <v>849</v>
      </c>
      <c r="D248" s="219" t="s">
        <v>466</v>
      </c>
      <c r="E248" s="225">
        <v>1.8</v>
      </c>
      <c r="F248" s="238">
        <f t="shared" si="3"/>
        <v>2.3553561790495392E-2</v>
      </c>
      <c r="G248" s="220" t="s">
        <v>1335</v>
      </c>
    </row>
    <row r="249" spans="3:7" ht="15.75" thickBot="1" x14ac:dyDescent="0.3">
      <c r="C249" t="s">
        <v>1254</v>
      </c>
      <c r="D249" s="219" t="s">
        <v>473</v>
      </c>
      <c r="E249" s="225">
        <v>1.8</v>
      </c>
      <c r="F249" s="238">
        <f t="shared" si="3"/>
        <v>2.3712827046779735E-2</v>
      </c>
      <c r="G249" s="220" t="s">
        <v>1335</v>
      </c>
    </row>
    <row r="250" spans="3:7" ht="15.75" thickBot="1" x14ac:dyDescent="0.3">
      <c r="C250" t="s">
        <v>457</v>
      </c>
      <c r="D250" s="219" t="s">
        <v>445</v>
      </c>
      <c r="E250" s="225">
        <v>1.9</v>
      </c>
      <c r="F250" s="238">
        <f t="shared" si="3"/>
        <v>2.3880940372857651E-2</v>
      </c>
      <c r="G250" s="220" t="s">
        <v>1335</v>
      </c>
    </row>
    <row r="251" spans="3:7" ht="15.75" thickBot="1" x14ac:dyDescent="0.3">
      <c r="C251" t="s">
        <v>459</v>
      </c>
      <c r="D251" s="219" t="s">
        <v>445</v>
      </c>
      <c r="E251" s="225">
        <v>1.9</v>
      </c>
      <c r="F251" s="238">
        <f t="shared" si="3"/>
        <v>2.4049053698935566E-2</v>
      </c>
      <c r="G251" s="220" t="s">
        <v>1335</v>
      </c>
    </row>
    <row r="252" spans="3:7" ht="15.75" thickBot="1" x14ac:dyDescent="0.3">
      <c r="C252" t="s">
        <v>496</v>
      </c>
      <c r="D252" s="219" t="s">
        <v>473</v>
      </c>
      <c r="E252" s="225">
        <v>1.9</v>
      </c>
      <c r="F252" s="238">
        <f t="shared" si="3"/>
        <v>2.4217167025013482E-2</v>
      </c>
      <c r="G252" s="220" t="s">
        <v>1335</v>
      </c>
    </row>
    <row r="253" spans="3:7" ht="15.75" thickBot="1" x14ac:dyDescent="0.3">
      <c r="C253" t="s">
        <v>643</v>
      </c>
      <c r="D253" s="219" t="s">
        <v>441</v>
      </c>
      <c r="E253" s="225">
        <v>1.9</v>
      </c>
      <c r="F253" s="238">
        <f t="shared" si="3"/>
        <v>2.4385280351091398E-2</v>
      </c>
      <c r="G253" s="220" t="s">
        <v>1335</v>
      </c>
    </row>
    <row r="254" spans="3:7" ht="15.75" thickBot="1" x14ac:dyDescent="0.3">
      <c r="C254" t="s">
        <v>653</v>
      </c>
      <c r="D254" s="219" t="s">
        <v>445</v>
      </c>
      <c r="E254" s="225">
        <v>1.9</v>
      </c>
      <c r="F254" s="238">
        <f t="shared" si="3"/>
        <v>2.4553393677169313E-2</v>
      </c>
      <c r="G254" s="220" t="s">
        <v>1335</v>
      </c>
    </row>
    <row r="255" spans="3:7" ht="15.75" thickBot="1" x14ac:dyDescent="0.3">
      <c r="C255" t="s">
        <v>760</v>
      </c>
      <c r="D255" s="219" t="s">
        <v>441</v>
      </c>
      <c r="E255" s="225">
        <v>1.9</v>
      </c>
      <c r="F255" s="238">
        <f t="shared" si="3"/>
        <v>2.4721507003247229E-2</v>
      </c>
      <c r="G255" s="220" t="s">
        <v>1335</v>
      </c>
    </row>
    <row r="256" spans="3:7" ht="15.75" thickBot="1" x14ac:dyDescent="0.3">
      <c r="C256" t="s">
        <v>766</v>
      </c>
      <c r="D256" s="219" t="s">
        <v>445</v>
      </c>
      <c r="E256" s="225">
        <v>1.9</v>
      </c>
      <c r="F256" s="238">
        <f t="shared" si="3"/>
        <v>2.4889620329325145E-2</v>
      </c>
      <c r="G256" s="220" t="s">
        <v>1335</v>
      </c>
    </row>
    <row r="257" spans="3:7" ht="15.75" thickBot="1" x14ac:dyDescent="0.3">
      <c r="C257" t="s">
        <v>770</v>
      </c>
      <c r="D257" s="219" t="s">
        <v>445</v>
      </c>
      <c r="E257" s="225">
        <v>1.9</v>
      </c>
      <c r="F257" s="238">
        <f t="shared" si="3"/>
        <v>2.505773365540306E-2</v>
      </c>
      <c r="G257" s="220" t="s">
        <v>1335</v>
      </c>
    </row>
    <row r="258" spans="3:7" ht="15.75" thickBot="1" x14ac:dyDescent="0.3">
      <c r="C258" t="s">
        <v>770</v>
      </c>
      <c r="D258" s="219" t="s">
        <v>445</v>
      </c>
      <c r="E258" s="225">
        <v>1.9</v>
      </c>
      <c r="F258" s="238">
        <f t="shared" si="3"/>
        <v>2.5225846981480976E-2</v>
      </c>
      <c r="G258" s="220" t="s">
        <v>1335</v>
      </c>
    </row>
    <row r="259" spans="3:7" ht="15.75" thickBot="1" x14ac:dyDescent="0.3">
      <c r="C259" t="s">
        <v>760</v>
      </c>
      <c r="D259" s="219" t="s">
        <v>441</v>
      </c>
      <c r="E259" s="225">
        <v>1.9</v>
      </c>
      <c r="F259" s="238">
        <f t="shared" si="3"/>
        <v>2.5393960307558892E-2</v>
      </c>
      <c r="G259" s="220" t="s">
        <v>1335</v>
      </c>
    </row>
    <row r="260" spans="3:7" ht="15.75" thickBot="1" x14ac:dyDescent="0.3">
      <c r="C260" t="s">
        <v>457</v>
      </c>
      <c r="D260" s="219" t="s">
        <v>445</v>
      </c>
      <c r="E260" s="225">
        <v>1.9</v>
      </c>
      <c r="F260" s="238">
        <f t="shared" si="3"/>
        <v>2.5562073633636807E-2</v>
      </c>
      <c r="G260" s="220" t="s">
        <v>1335</v>
      </c>
    </row>
    <row r="261" spans="3:7" ht="15.75" thickBot="1" x14ac:dyDescent="0.3">
      <c r="C261" t="s">
        <v>770</v>
      </c>
      <c r="D261" s="219" t="s">
        <v>445</v>
      </c>
      <c r="E261" s="225">
        <v>1.9</v>
      </c>
      <c r="F261" s="238">
        <f t="shared" si="3"/>
        <v>2.5730186959714723E-2</v>
      </c>
      <c r="G261" s="220" t="s">
        <v>1335</v>
      </c>
    </row>
    <row r="262" spans="3:7" ht="15.75" thickBot="1" x14ac:dyDescent="0.3">
      <c r="C262" t="s">
        <v>1123</v>
      </c>
      <c r="D262" s="219" t="s">
        <v>441</v>
      </c>
      <c r="E262" s="225">
        <v>1.9</v>
      </c>
      <c r="F262" s="238">
        <f t="shared" si="3"/>
        <v>2.5898300285792639E-2</v>
      </c>
      <c r="G262" s="220" t="s">
        <v>1335</v>
      </c>
    </row>
    <row r="263" spans="3:7" ht="15.75" thickBot="1" x14ac:dyDescent="0.3">
      <c r="C263" t="s">
        <v>1123</v>
      </c>
      <c r="D263" s="219" t="s">
        <v>441</v>
      </c>
      <c r="E263" s="225">
        <v>1.9</v>
      </c>
      <c r="F263" s="238">
        <f t="shared" si="3"/>
        <v>2.6066413611870554E-2</v>
      </c>
      <c r="G263" s="220" t="s">
        <v>1335</v>
      </c>
    </row>
    <row r="264" spans="3:7" ht="15.75" thickBot="1" x14ac:dyDescent="0.3">
      <c r="C264" t="s">
        <v>1192</v>
      </c>
      <c r="D264" s="219" t="s">
        <v>445</v>
      </c>
      <c r="E264" s="225">
        <v>1.9</v>
      </c>
      <c r="F264" s="238">
        <f t="shared" si="3"/>
        <v>2.623452693794847E-2</v>
      </c>
      <c r="G264" s="220" t="s">
        <v>1335</v>
      </c>
    </row>
    <row r="265" spans="3:7" ht="15.75" thickBot="1" x14ac:dyDescent="0.3">
      <c r="C265" t="s">
        <v>1206</v>
      </c>
      <c r="D265" s="219" t="s">
        <v>524</v>
      </c>
      <c r="E265" s="225">
        <v>1.9</v>
      </c>
      <c r="F265" s="238">
        <f t="shared" ref="F265:F328" si="4">E265/$S$22+F264</f>
        <v>2.6402640264026386E-2</v>
      </c>
      <c r="G265" s="220" t="s">
        <v>1335</v>
      </c>
    </row>
    <row r="266" spans="3:7" ht="15.75" thickBot="1" x14ac:dyDescent="0.3">
      <c r="C266" t="s">
        <v>1230</v>
      </c>
      <c r="D266" s="219" t="s">
        <v>447</v>
      </c>
      <c r="E266" s="225">
        <v>1.9</v>
      </c>
      <c r="F266" s="238">
        <f t="shared" si="4"/>
        <v>2.6570753590104301E-2</v>
      </c>
      <c r="G266" s="220" t="s">
        <v>1335</v>
      </c>
    </row>
    <row r="267" spans="3:7" ht="15.75" thickBot="1" x14ac:dyDescent="0.3">
      <c r="C267" t="s">
        <v>471</v>
      </c>
      <c r="D267" s="219" t="s">
        <v>445</v>
      </c>
      <c r="E267" s="225">
        <v>2</v>
      </c>
      <c r="F267" s="238">
        <f t="shared" si="4"/>
        <v>2.6747714985975793E-2</v>
      </c>
      <c r="G267" s="220" t="s">
        <v>1335</v>
      </c>
    </row>
    <row r="268" spans="3:7" ht="15.75" thickBot="1" x14ac:dyDescent="0.3">
      <c r="C268" t="s">
        <v>551</v>
      </c>
      <c r="D268" t="s">
        <v>443</v>
      </c>
      <c r="E268" s="225">
        <v>2</v>
      </c>
      <c r="F268" s="238">
        <f t="shared" si="4"/>
        <v>2.6924676381847285E-2</v>
      </c>
      <c r="G268" s="220" t="s">
        <v>1335</v>
      </c>
    </row>
    <row r="269" spans="3:7" ht="15.75" thickBot="1" x14ac:dyDescent="0.3">
      <c r="C269" t="s">
        <v>652</v>
      </c>
      <c r="D269" s="219" t="s">
        <v>466</v>
      </c>
      <c r="E269" s="225">
        <v>2</v>
      </c>
      <c r="F269" s="238">
        <f t="shared" si="4"/>
        <v>2.7101637777718776E-2</v>
      </c>
      <c r="G269" s="220" t="s">
        <v>1335</v>
      </c>
    </row>
    <row r="270" spans="3:7" ht="15.75" thickBot="1" x14ac:dyDescent="0.3">
      <c r="C270" t="s">
        <v>657</v>
      </c>
      <c r="D270" s="219" t="s">
        <v>447</v>
      </c>
      <c r="E270" s="225">
        <v>2</v>
      </c>
      <c r="F270" s="238">
        <f t="shared" si="4"/>
        <v>2.7278599173590268E-2</v>
      </c>
      <c r="G270" s="220" t="s">
        <v>1335</v>
      </c>
    </row>
    <row r="271" spans="3:7" ht="15.75" thickBot="1" x14ac:dyDescent="0.3">
      <c r="C271" t="s">
        <v>686</v>
      </c>
      <c r="D271" s="219" t="s">
        <v>445</v>
      </c>
      <c r="E271" s="225">
        <v>2</v>
      </c>
      <c r="F271" s="238">
        <f t="shared" si="4"/>
        <v>2.7455560569461759E-2</v>
      </c>
      <c r="G271" s="220" t="s">
        <v>1335</v>
      </c>
    </row>
    <row r="272" spans="3:7" ht="15.75" thickBot="1" x14ac:dyDescent="0.3">
      <c r="C272" t="s">
        <v>736</v>
      </c>
      <c r="D272" t="s">
        <v>443</v>
      </c>
      <c r="E272" s="225">
        <v>2</v>
      </c>
      <c r="F272" s="238">
        <f t="shared" si="4"/>
        <v>2.7632521965333251E-2</v>
      </c>
      <c r="G272" s="220" t="s">
        <v>1335</v>
      </c>
    </row>
    <row r="273" spans="3:7" ht="15.75" thickBot="1" x14ac:dyDescent="0.3">
      <c r="C273" t="s">
        <v>800</v>
      </c>
      <c r="D273" s="219" t="s">
        <v>524</v>
      </c>
      <c r="E273" s="225">
        <v>2</v>
      </c>
      <c r="F273" s="238">
        <f t="shared" si="4"/>
        <v>2.7809483361204743E-2</v>
      </c>
      <c r="G273" s="220" t="s">
        <v>1335</v>
      </c>
    </row>
    <row r="274" spans="3:7" ht="15.75" thickBot="1" x14ac:dyDescent="0.3">
      <c r="C274" t="s">
        <v>920</v>
      </c>
      <c r="D274" s="219" t="s">
        <v>466</v>
      </c>
      <c r="E274" s="225">
        <v>2</v>
      </c>
      <c r="F274" s="238">
        <f t="shared" si="4"/>
        <v>2.7986444757076234E-2</v>
      </c>
      <c r="G274" s="220" t="s">
        <v>1335</v>
      </c>
    </row>
    <row r="275" spans="3:7" ht="15.75" thickBot="1" x14ac:dyDescent="0.3">
      <c r="C275" t="s">
        <v>955</v>
      </c>
      <c r="D275" s="219" t="s">
        <v>445</v>
      </c>
      <c r="E275" s="225">
        <v>2</v>
      </c>
      <c r="F275" s="238">
        <f t="shared" si="4"/>
        <v>2.8163406152947726E-2</v>
      </c>
      <c r="G275" s="220" t="s">
        <v>1335</v>
      </c>
    </row>
    <row r="276" spans="3:7" ht="15.75" thickBot="1" x14ac:dyDescent="0.3">
      <c r="C276" t="s">
        <v>471</v>
      </c>
      <c r="D276" s="219" t="s">
        <v>445</v>
      </c>
      <c r="E276" s="225">
        <v>2</v>
      </c>
      <c r="F276" s="238">
        <f t="shared" si="4"/>
        <v>2.8340367548819217E-2</v>
      </c>
      <c r="G276" s="220" t="s">
        <v>1335</v>
      </c>
    </row>
    <row r="277" spans="3:7" ht="15.75" thickBot="1" x14ac:dyDescent="0.3">
      <c r="C277" t="s">
        <v>963</v>
      </c>
      <c r="D277" s="219" t="s">
        <v>447</v>
      </c>
      <c r="E277" s="225">
        <v>2</v>
      </c>
      <c r="F277" s="238">
        <f t="shared" si="4"/>
        <v>2.8517328944690709E-2</v>
      </c>
      <c r="G277" s="220" t="s">
        <v>1335</v>
      </c>
    </row>
    <row r="278" spans="3:7" ht="15.75" thickBot="1" x14ac:dyDescent="0.3">
      <c r="C278" t="s">
        <v>1006</v>
      </c>
      <c r="D278" s="219" t="s">
        <v>445</v>
      </c>
      <c r="E278" s="225">
        <v>2</v>
      </c>
      <c r="F278" s="238">
        <f t="shared" si="4"/>
        <v>2.8694290340562201E-2</v>
      </c>
      <c r="G278" s="220" t="s">
        <v>1335</v>
      </c>
    </row>
    <row r="279" spans="3:7" ht="15.75" thickBot="1" x14ac:dyDescent="0.3">
      <c r="C279" t="s">
        <v>1006</v>
      </c>
      <c r="D279" s="219" t="s">
        <v>445</v>
      </c>
      <c r="E279" s="225">
        <v>2</v>
      </c>
      <c r="F279" s="238">
        <f t="shared" si="4"/>
        <v>2.8871251736433692E-2</v>
      </c>
      <c r="G279" s="220" t="s">
        <v>1335</v>
      </c>
    </row>
    <row r="280" spans="3:7" ht="15.75" thickBot="1" x14ac:dyDescent="0.3">
      <c r="C280" t="s">
        <v>1071</v>
      </c>
      <c r="D280" s="219" t="s">
        <v>441</v>
      </c>
      <c r="E280" s="225">
        <v>2</v>
      </c>
      <c r="F280" s="238">
        <f t="shared" si="4"/>
        <v>2.9048213132305184E-2</v>
      </c>
      <c r="G280" s="220" t="s">
        <v>1335</v>
      </c>
    </row>
    <row r="281" spans="3:7" ht="15.75" thickBot="1" x14ac:dyDescent="0.3">
      <c r="C281" t="s">
        <v>1075</v>
      </c>
      <c r="D281" t="s">
        <v>443</v>
      </c>
      <c r="E281" s="225">
        <v>2</v>
      </c>
      <c r="F281" s="238">
        <f t="shared" si="4"/>
        <v>2.9225174528176676E-2</v>
      </c>
      <c r="G281" s="220" t="s">
        <v>1335</v>
      </c>
    </row>
    <row r="282" spans="3:7" ht="15.75" thickBot="1" x14ac:dyDescent="0.3">
      <c r="C282" t="s">
        <v>1006</v>
      </c>
      <c r="D282" s="219" t="s">
        <v>445</v>
      </c>
      <c r="E282" s="225">
        <v>2</v>
      </c>
      <c r="F282" s="238">
        <f t="shared" si="4"/>
        <v>2.9402135924048167E-2</v>
      </c>
      <c r="G282" s="220" t="s">
        <v>1335</v>
      </c>
    </row>
    <row r="283" spans="3:7" ht="15.75" thickBot="1" x14ac:dyDescent="0.3">
      <c r="C283" t="s">
        <v>1112</v>
      </c>
      <c r="D283" s="219" t="s">
        <v>473</v>
      </c>
      <c r="E283" s="225">
        <v>2</v>
      </c>
      <c r="F283" s="238">
        <f t="shared" si="4"/>
        <v>2.9579097319919659E-2</v>
      </c>
      <c r="G283" s="220" t="s">
        <v>1335</v>
      </c>
    </row>
    <row r="284" spans="3:7" ht="15.75" thickBot="1" x14ac:dyDescent="0.3">
      <c r="C284" t="s">
        <v>1174</v>
      </c>
      <c r="D284" s="219" t="s">
        <v>447</v>
      </c>
      <c r="E284" s="225">
        <v>2</v>
      </c>
      <c r="F284" s="238">
        <f t="shared" si="4"/>
        <v>2.975605871579115E-2</v>
      </c>
      <c r="G284" s="220" t="s">
        <v>1335</v>
      </c>
    </row>
    <row r="285" spans="3:7" ht="15.75" thickBot="1" x14ac:dyDescent="0.3">
      <c r="C285" t="s">
        <v>1223</v>
      </c>
      <c r="D285" s="219" t="s">
        <v>447</v>
      </c>
      <c r="E285" s="225">
        <v>2</v>
      </c>
      <c r="F285" s="238">
        <f t="shared" si="4"/>
        <v>2.9933020111662642E-2</v>
      </c>
      <c r="G285" s="220" t="s">
        <v>1335</v>
      </c>
    </row>
    <row r="286" spans="3:7" ht="15.75" thickBot="1" x14ac:dyDescent="0.3">
      <c r="C286" t="s">
        <v>1229</v>
      </c>
      <c r="D286" s="219" t="s">
        <v>447</v>
      </c>
      <c r="E286" s="225">
        <v>2</v>
      </c>
      <c r="F286" s="238">
        <f t="shared" si="4"/>
        <v>3.0109981507534134E-2</v>
      </c>
      <c r="G286" s="220" t="s">
        <v>1335</v>
      </c>
    </row>
    <row r="287" spans="3:7" ht="15.75" thickBot="1" x14ac:dyDescent="0.3">
      <c r="C287" t="s">
        <v>1236</v>
      </c>
      <c r="D287" s="219" t="s">
        <v>447</v>
      </c>
      <c r="E287" s="225">
        <v>2</v>
      </c>
      <c r="F287" s="238">
        <f t="shared" si="4"/>
        <v>3.0286942903405625E-2</v>
      </c>
      <c r="G287" s="220" t="s">
        <v>1335</v>
      </c>
    </row>
    <row r="288" spans="3:7" ht="15.75" thickBot="1" x14ac:dyDescent="0.3">
      <c r="C288" t="s">
        <v>1239</v>
      </c>
      <c r="D288" s="219" t="s">
        <v>441</v>
      </c>
      <c r="E288" s="225">
        <v>2</v>
      </c>
      <c r="F288" s="238">
        <f t="shared" si="4"/>
        <v>3.0463904299277117E-2</v>
      </c>
      <c r="G288" s="220" t="s">
        <v>1335</v>
      </c>
    </row>
    <row r="289" spans="3:7" ht="15.75" thickBot="1" x14ac:dyDescent="0.3">
      <c r="C289" t="s">
        <v>1112</v>
      </c>
      <c r="D289" s="219" t="s">
        <v>473</v>
      </c>
      <c r="E289" s="225">
        <v>2</v>
      </c>
      <c r="F289" s="238">
        <f t="shared" si="4"/>
        <v>3.0640865695148609E-2</v>
      </c>
      <c r="G289" s="220" t="s">
        <v>1335</v>
      </c>
    </row>
    <row r="290" spans="3:7" ht="15.75" thickBot="1" x14ac:dyDescent="0.3">
      <c r="C290" t="s">
        <v>1268</v>
      </c>
      <c r="D290" s="219" t="s">
        <v>445</v>
      </c>
      <c r="E290" s="225">
        <v>2</v>
      </c>
      <c r="F290" s="238">
        <f t="shared" si="4"/>
        <v>3.08178270910201E-2</v>
      </c>
      <c r="G290" s="220" t="s">
        <v>1335</v>
      </c>
    </row>
    <row r="291" spans="3:7" ht="15.75" thickBot="1" x14ac:dyDescent="0.3">
      <c r="C291" t="s">
        <v>1236</v>
      </c>
      <c r="D291" s="219" t="s">
        <v>447</v>
      </c>
      <c r="E291" s="225">
        <v>2</v>
      </c>
      <c r="F291" s="238">
        <f t="shared" si="4"/>
        <v>3.0994788486891592E-2</v>
      </c>
      <c r="G291" s="220" t="s">
        <v>1335</v>
      </c>
    </row>
    <row r="292" spans="3:7" ht="15.75" thickBot="1" x14ac:dyDescent="0.3">
      <c r="C292" t="s">
        <v>471</v>
      </c>
      <c r="D292" s="219" t="s">
        <v>445</v>
      </c>
      <c r="E292" s="225">
        <v>2</v>
      </c>
      <c r="F292" s="238">
        <f t="shared" si="4"/>
        <v>3.1171749882763083E-2</v>
      </c>
      <c r="G292" s="220" t="s">
        <v>1335</v>
      </c>
    </row>
    <row r="293" spans="3:7" ht="15.75" thickBot="1" x14ac:dyDescent="0.3">
      <c r="C293" t="s">
        <v>520</v>
      </c>
      <c r="D293" s="219" t="s">
        <v>445</v>
      </c>
      <c r="E293" s="225">
        <v>2.1</v>
      </c>
      <c r="F293" s="238">
        <f t="shared" si="4"/>
        <v>3.1357559348428148E-2</v>
      </c>
      <c r="G293" s="220" t="s">
        <v>1335</v>
      </c>
    </row>
    <row r="294" spans="3:7" ht="15.75" thickBot="1" x14ac:dyDescent="0.3">
      <c r="C294" t="s">
        <v>548</v>
      </c>
      <c r="D294" s="219" t="s">
        <v>441</v>
      </c>
      <c r="E294" s="225">
        <v>2.1</v>
      </c>
      <c r="F294" s="238">
        <f t="shared" si="4"/>
        <v>3.1543368814093212E-2</v>
      </c>
      <c r="G294" s="220" t="s">
        <v>1335</v>
      </c>
    </row>
    <row r="295" spans="3:7" ht="15.75" thickBot="1" x14ac:dyDescent="0.3">
      <c r="C295" t="s">
        <v>564</v>
      </c>
      <c r="D295" s="219" t="s">
        <v>473</v>
      </c>
      <c r="E295" s="225">
        <v>2.1</v>
      </c>
      <c r="F295" s="238">
        <f t="shared" si="4"/>
        <v>3.1729178279758276E-2</v>
      </c>
      <c r="G295" s="220" t="s">
        <v>1335</v>
      </c>
    </row>
    <row r="296" spans="3:7" ht="15.75" thickBot="1" x14ac:dyDescent="0.3">
      <c r="C296" t="s">
        <v>576</v>
      </c>
      <c r="D296" s="219" t="s">
        <v>466</v>
      </c>
      <c r="E296" s="225">
        <v>2.1</v>
      </c>
      <c r="F296" s="238">
        <f t="shared" si="4"/>
        <v>3.191498774542334E-2</v>
      </c>
      <c r="G296" s="220" t="s">
        <v>1335</v>
      </c>
    </row>
    <row r="297" spans="3:7" ht="15.75" thickBot="1" x14ac:dyDescent="0.3">
      <c r="C297" t="s">
        <v>650</v>
      </c>
      <c r="D297" s="219" t="s">
        <v>441</v>
      </c>
      <c r="E297" s="225">
        <v>2.1</v>
      </c>
      <c r="F297" s="238">
        <f t="shared" si="4"/>
        <v>3.2100797211088404E-2</v>
      </c>
      <c r="G297" s="220" t="s">
        <v>1335</v>
      </c>
    </row>
    <row r="298" spans="3:7" ht="15.75" thickBot="1" x14ac:dyDescent="0.3">
      <c r="C298" t="s">
        <v>654</v>
      </c>
      <c r="D298" s="219" t="s">
        <v>447</v>
      </c>
      <c r="E298" s="225">
        <v>2.1</v>
      </c>
      <c r="F298" s="238">
        <f t="shared" si="4"/>
        <v>3.2286606676753468E-2</v>
      </c>
      <c r="G298" s="220" t="s">
        <v>1335</v>
      </c>
    </row>
    <row r="299" spans="3:7" ht="15.75" thickBot="1" x14ac:dyDescent="0.3">
      <c r="C299" t="s">
        <v>670</v>
      </c>
      <c r="D299" s="219" t="s">
        <v>445</v>
      </c>
      <c r="E299" s="225">
        <v>2.1</v>
      </c>
      <c r="F299" s="238">
        <f t="shared" si="4"/>
        <v>3.2472416142418532E-2</v>
      </c>
      <c r="G299" s="220" t="s">
        <v>1335</v>
      </c>
    </row>
    <row r="300" spans="3:7" ht="15.75" thickBot="1" x14ac:dyDescent="0.3">
      <c r="C300" t="s">
        <v>680</v>
      </c>
      <c r="D300" t="s">
        <v>443</v>
      </c>
      <c r="E300" s="225">
        <v>2.1</v>
      </c>
      <c r="F300" s="238">
        <f t="shared" si="4"/>
        <v>3.2658225608083596E-2</v>
      </c>
      <c r="G300" s="220" t="s">
        <v>1335</v>
      </c>
    </row>
    <row r="301" spans="3:7" ht="15.75" thickBot="1" x14ac:dyDescent="0.3">
      <c r="C301" t="s">
        <v>732</v>
      </c>
      <c r="D301" s="219" t="s">
        <v>447</v>
      </c>
      <c r="E301" s="225">
        <v>2.1</v>
      </c>
      <c r="F301" s="238">
        <f t="shared" si="4"/>
        <v>3.2844035073748661E-2</v>
      </c>
      <c r="G301" s="220" t="s">
        <v>1335</v>
      </c>
    </row>
    <row r="302" spans="3:7" ht="15.75" thickBot="1" x14ac:dyDescent="0.3">
      <c r="C302" t="s">
        <v>515</v>
      </c>
      <c r="D302" s="219" t="s">
        <v>524</v>
      </c>
      <c r="E302" s="225">
        <v>2.1</v>
      </c>
      <c r="F302" s="238">
        <f t="shared" si="4"/>
        <v>3.3029844539413725E-2</v>
      </c>
      <c r="G302" s="220" t="s">
        <v>1335</v>
      </c>
    </row>
    <row r="303" spans="3:7" ht="15.75" thickBot="1" x14ac:dyDescent="0.3">
      <c r="C303" t="s">
        <v>863</v>
      </c>
      <c r="D303" t="s">
        <v>443</v>
      </c>
      <c r="E303" s="225">
        <v>2.1</v>
      </c>
      <c r="F303" s="238">
        <f t="shared" si="4"/>
        <v>3.3215654005078789E-2</v>
      </c>
      <c r="G303" s="220" t="s">
        <v>1335</v>
      </c>
    </row>
    <row r="304" spans="3:7" ht="15.75" thickBot="1" x14ac:dyDescent="0.3">
      <c r="C304" t="s">
        <v>942</v>
      </c>
      <c r="D304" s="219" t="s">
        <v>445</v>
      </c>
      <c r="E304" s="225">
        <v>2.1</v>
      </c>
      <c r="F304" s="238">
        <f t="shared" si="4"/>
        <v>3.3401463470743853E-2</v>
      </c>
      <c r="G304" s="220" t="s">
        <v>1335</v>
      </c>
    </row>
    <row r="305" spans="3:7" ht="15.75" thickBot="1" x14ac:dyDescent="0.3">
      <c r="C305" t="s">
        <v>654</v>
      </c>
      <c r="D305" s="219" t="s">
        <v>447</v>
      </c>
      <c r="E305" s="225">
        <v>2.1</v>
      </c>
      <c r="F305" s="238">
        <f t="shared" si="4"/>
        <v>3.3587272936408917E-2</v>
      </c>
      <c r="G305" s="220" t="s">
        <v>1335</v>
      </c>
    </row>
    <row r="306" spans="3:7" ht="15.75" thickBot="1" x14ac:dyDescent="0.3">
      <c r="C306" t="s">
        <v>732</v>
      </c>
      <c r="D306" s="219" t="s">
        <v>447</v>
      </c>
      <c r="E306" s="225">
        <v>2.1</v>
      </c>
      <c r="F306" s="238">
        <f t="shared" si="4"/>
        <v>3.3773082402073981E-2</v>
      </c>
      <c r="G306" s="220" t="s">
        <v>1335</v>
      </c>
    </row>
    <row r="307" spans="3:7" ht="15.75" thickBot="1" x14ac:dyDescent="0.3">
      <c r="C307" t="s">
        <v>996</v>
      </c>
      <c r="D307" s="219" t="s">
        <v>445</v>
      </c>
      <c r="E307" s="225">
        <v>2.1</v>
      </c>
      <c r="F307" s="238">
        <f t="shared" si="4"/>
        <v>3.3958891867739045E-2</v>
      </c>
      <c r="G307" s="220" t="s">
        <v>1335</v>
      </c>
    </row>
    <row r="308" spans="3:7" ht="15.75" thickBot="1" x14ac:dyDescent="0.3">
      <c r="C308" t="s">
        <v>1019</v>
      </c>
      <c r="D308" s="219" t="s">
        <v>447</v>
      </c>
      <c r="E308" s="225">
        <v>2.1</v>
      </c>
      <c r="F308" s="238">
        <f t="shared" si="4"/>
        <v>3.4144701333404109E-2</v>
      </c>
      <c r="G308" s="220" t="s">
        <v>1335</v>
      </c>
    </row>
    <row r="309" spans="3:7" ht="15.75" thickBot="1" x14ac:dyDescent="0.3">
      <c r="C309" t="s">
        <v>1058</v>
      </c>
      <c r="D309" s="219" t="s">
        <v>445</v>
      </c>
      <c r="E309" s="225">
        <v>2.1</v>
      </c>
      <c r="F309" s="238">
        <f t="shared" si="4"/>
        <v>3.4330510799069174E-2</v>
      </c>
      <c r="G309" s="220" t="s">
        <v>1335</v>
      </c>
    </row>
    <row r="310" spans="3:7" ht="15.75" thickBot="1" x14ac:dyDescent="0.3">
      <c r="C310" t="s">
        <v>1078</v>
      </c>
      <c r="D310" t="s">
        <v>443</v>
      </c>
      <c r="E310" s="225">
        <v>2.1</v>
      </c>
      <c r="F310" s="238">
        <f t="shared" si="4"/>
        <v>3.4516320264734238E-2</v>
      </c>
      <c r="G310" s="220" t="s">
        <v>1335</v>
      </c>
    </row>
    <row r="311" spans="3:7" ht="15.75" thickBot="1" x14ac:dyDescent="0.3">
      <c r="C311" t="s">
        <v>1086</v>
      </c>
      <c r="D311" t="s">
        <v>443</v>
      </c>
      <c r="E311" s="225">
        <v>2.1</v>
      </c>
      <c r="F311" s="238">
        <f t="shared" si="4"/>
        <v>3.4702129730399302E-2</v>
      </c>
      <c r="G311" s="220" t="s">
        <v>1335</v>
      </c>
    </row>
    <row r="312" spans="3:7" ht="15.75" thickBot="1" x14ac:dyDescent="0.3">
      <c r="C312" t="s">
        <v>1134</v>
      </c>
      <c r="D312" s="219" t="s">
        <v>447</v>
      </c>
      <c r="E312" s="225">
        <v>2.1</v>
      </c>
      <c r="F312" s="238">
        <f t="shared" si="4"/>
        <v>3.4887939196064366E-2</v>
      </c>
      <c r="G312" s="220" t="s">
        <v>1335</v>
      </c>
    </row>
    <row r="313" spans="3:7" ht="15.75" thickBot="1" x14ac:dyDescent="0.3">
      <c r="C313" t="s">
        <v>1181</v>
      </c>
      <c r="D313" s="219" t="s">
        <v>441</v>
      </c>
      <c r="E313" s="225">
        <v>2.1</v>
      </c>
      <c r="F313" s="238">
        <f t="shared" si="4"/>
        <v>3.507374866172943E-2</v>
      </c>
      <c r="G313" s="220" t="s">
        <v>1335</v>
      </c>
    </row>
    <row r="314" spans="3:7" ht="15.75" thickBot="1" x14ac:dyDescent="0.3">
      <c r="C314" t="s">
        <v>1058</v>
      </c>
      <c r="D314" s="219" t="s">
        <v>445</v>
      </c>
      <c r="E314" s="225">
        <v>2.1</v>
      </c>
      <c r="F314" s="238">
        <f t="shared" si="4"/>
        <v>3.5259558127394494E-2</v>
      </c>
      <c r="G314" s="220" t="s">
        <v>1335</v>
      </c>
    </row>
    <row r="315" spans="3:7" ht="15.75" thickBot="1" x14ac:dyDescent="0.3">
      <c r="C315" t="s">
        <v>786</v>
      </c>
      <c r="D315" s="219" t="s">
        <v>447</v>
      </c>
      <c r="E315" s="225">
        <v>2.1</v>
      </c>
      <c r="F315" s="238">
        <f t="shared" si="4"/>
        <v>3.5445367593059558E-2</v>
      </c>
      <c r="G315" s="220" t="s">
        <v>1335</v>
      </c>
    </row>
    <row r="316" spans="3:7" ht="15.75" thickBot="1" x14ac:dyDescent="0.3">
      <c r="C316" t="s">
        <v>1327</v>
      </c>
      <c r="D316" s="219" t="s">
        <v>445</v>
      </c>
      <c r="E316" s="225">
        <v>2.1</v>
      </c>
      <c r="F316" s="238">
        <f t="shared" si="4"/>
        <v>3.5631177058724622E-2</v>
      </c>
      <c r="G316" s="220" t="s">
        <v>1335</v>
      </c>
    </row>
    <row r="317" spans="3:7" ht="15.75" thickBot="1" x14ac:dyDescent="0.3">
      <c r="C317" t="s">
        <v>646</v>
      </c>
      <c r="D317" t="s">
        <v>443</v>
      </c>
      <c r="E317" s="225">
        <v>2.2000000000000002</v>
      </c>
      <c r="F317" s="238">
        <f t="shared" si="4"/>
        <v>3.5825834594183259E-2</v>
      </c>
      <c r="G317" s="220" t="s">
        <v>1335</v>
      </c>
    </row>
    <row r="318" spans="3:7" ht="15.75" thickBot="1" x14ac:dyDescent="0.3">
      <c r="C318" t="s">
        <v>669</v>
      </c>
      <c r="D318" s="219" t="s">
        <v>447</v>
      </c>
      <c r="E318" s="225">
        <v>2.2000000000000002</v>
      </c>
      <c r="F318" s="238">
        <f t="shared" si="4"/>
        <v>3.6020492129641896E-2</v>
      </c>
      <c r="G318" s="220" t="s">
        <v>1335</v>
      </c>
    </row>
    <row r="319" spans="3:7" ht="15.75" thickBot="1" x14ac:dyDescent="0.3">
      <c r="C319" t="s">
        <v>735</v>
      </c>
      <c r="D319" s="219" t="s">
        <v>473</v>
      </c>
      <c r="E319" s="225">
        <v>2.2000000000000002</v>
      </c>
      <c r="F319" s="238">
        <f t="shared" si="4"/>
        <v>3.6215149665100532E-2</v>
      </c>
      <c r="G319" s="220" t="s">
        <v>1335</v>
      </c>
    </row>
    <row r="320" spans="3:7" ht="15.75" thickBot="1" x14ac:dyDescent="0.3">
      <c r="C320" t="s">
        <v>627</v>
      </c>
      <c r="D320" s="219" t="s">
        <v>447</v>
      </c>
      <c r="E320" s="225">
        <v>2.2000000000000002</v>
      </c>
      <c r="F320" s="238">
        <f t="shared" si="4"/>
        <v>3.6409807200559169E-2</v>
      </c>
      <c r="G320" s="220" t="s">
        <v>1335</v>
      </c>
    </row>
    <row r="321" spans="3:7" ht="15.75" thickBot="1" x14ac:dyDescent="0.3">
      <c r="C321" t="s">
        <v>748</v>
      </c>
      <c r="D321" s="219" t="s">
        <v>445</v>
      </c>
      <c r="E321" s="225">
        <v>2.2000000000000002</v>
      </c>
      <c r="F321" s="238">
        <f t="shared" si="4"/>
        <v>3.6604464736017805E-2</v>
      </c>
      <c r="G321" s="220" t="s">
        <v>1335</v>
      </c>
    </row>
    <row r="322" spans="3:7" ht="15.75" thickBot="1" x14ac:dyDescent="0.3">
      <c r="C322" t="s">
        <v>754</v>
      </c>
      <c r="D322" s="219" t="s">
        <v>466</v>
      </c>
      <c r="E322" s="225">
        <v>2.2000000000000002</v>
      </c>
      <c r="F322" s="238">
        <f t="shared" si="4"/>
        <v>3.6799122271476442E-2</v>
      </c>
      <c r="G322" s="220" t="s">
        <v>1335</v>
      </c>
    </row>
    <row r="323" spans="3:7" ht="15.75" thickBot="1" x14ac:dyDescent="0.3">
      <c r="C323" t="s">
        <v>764</v>
      </c>
      <c r="D323" s="219" t="s">
        <v>466</v>
      </c>
      <c r="E323" s="225">
        <v>2.2000000000000002</v>
      </c>
      <c r="F323" s="238">
        <f t="shared" si="4"/>
        <v>3.6993779806935079E-2</v>
      </c>
      <c r="G323" s="220" t="s">
        <v>1335</v>
      </c>
    </row>
    <row r="324" spans="3:7" ht="15.75" thickBot="1" x14ac:dyDescent="0.3">
      <c r="C324" t="s">
        <v>764</v>
      </c>
      <c r="D324" s="219" t="s">
        <v>466</v>
      </c>
      <c r="E324" s="225">
        <v>2.2000000000000002</v>
      </c>
      <c r="F324" s="238">
        <f t="shared" si="4"/>
        <v>3.7188437342393715E-2</v>
      </c>
      <c r="G324" s="220" t="s">
        <v>1335</v>
      </c>
    </row>
    <row r="325" spans="3:7" ht="15.75" thickBot="1" x14ac:dyDescent="0.3">
      <c r="C325" t="s">
        <v>812</v>
      </c>
      <c r="D325" s="219" t="s">
        <v>524</v>
      </c>
      <c r="E325" s="225">
        <v>2.2000000000000002</v>
      </c>
      <c r="F325" s="238">
        <f t="shared" si="4"/>
        <v>3.7383094877852352E-2</v>
      </c>
      <c r="G325" s="220" t="s">
        <v>1335</v>
      </c>
    </row>
    <row r="326" spans="3:7" ht="15.75" thickBot="1" x14ac:dyDescent="0.3">
      <c r="C326" t="s">
        <v>822</v>
      </c>
      <c r="D326" s="219" t="s">
        <v>524</v>
      </c>
      <c r="E326" s="225">
        <v>2.2000000000000002</v>
      </c>
      <c r="F326" s="238">
        <f t="shared" si="4"/>
        <v>3.7577752413310989E-2</v>
      </c>
      <c r="G326" s="220" t="s">
        <v>1335</v>
      </c>
    </row>
    <row r="327" spans="3:7" ht="15.75" thickBot="1" x14ac:dyDescent="0.3">
      <c r="C327" t="s">
        <v>877</v>
      </c>
      <c r="D327" t="s">
        <v>443</v>
      </c>
      <c r="E327" s="225">
        <v>2.2000000000000002</v>
      </c>
      <c r="F327" s="238">
        <f t="shared" si="4"/>
        <v>3.7772409948769625E-2</v>
      </c>
      <c r="G327" s="220" t="s">
        <v>1335</v>
      </c>
    </row>
    <row r="328" spans="3:7" ht="15.75" thickBot="1" x14ac:dyDescent="0.3">
      <c r="C328" t="s">
        <v>877</v>
      </c>
      <c r="D328" t="s">
        <v>443</v>
      </c>
      <c r="E328" s="225">
        <v>2.2000000000000002</v>
      </c>
      <c r="F328" s="238">
        <f t="shared" si="4"/>
        <v>3.7967067484228262E-2</v>
      </c>
      <c r="G328" s="220" t="s">
        <v>1335</v>
      </c>
    </row>
    <row r="329" spans="3:7" ht="15.75" thickBot="1" x14ac:dyDescent="0.3">
      <c r="C329" t="s">
        <v>924</v>
      </c>
      <c r="D329" s="219" t="s">
        <v>447</v>
      </c>
      <c r="E329" s="225">
        <v>2.2000000000000002</v>
      </c>
      <c r="F329" s="238">
        <f t="shared" ref="F329:F392" si="5">E329/$S$22+F328</f>
        <v>3.8161725019686898E-2</v>
      </c>
      <c r="G329" s="220" t="s">
        <v>1335</v>
      </c>
    </row>
    <row r="330" spans="3:7" ht="15.75" thickBot="1" x14ac:dyDescent="0.3">
      <c r="C330" t="s">
        <v>764</v>
      </c>
      <c r="D330" s="219" t="s">
        <v>466</v>
      </c>
      <c r="E330" s="225">
        <v>2.2000000000000002</v>
      </c>
      <c r="F330" s="238">
        <f t="shared" si="5"/>
        <v>3.8356382555145535E-2</v>
      </c>
      <c r="G330" s="220" t="s">
        <v>1335</v>
      </c>
    </row>
    <row r="331" spans="3:7" ht="15.75" thickBot="1" x14ac:dyDescent="0.3">
      <c r="C331" t="s">
        <v>934</v>
      </c>
      <c r="D331" s="219" t="s">
        <v>445</v>
      </c>
      <c r="E331" s="225">
        <v>2.2000000000000002</v>
      </c>
      <c r="F331" s="238">
        <f t="shared" si="5"/>
        <v>3.8551040090604172E-2</v>
      </c>
      <c r="G331" s="220" t="s">
        <v>1335</v>
      </c>
    </row>
    <row r="332" spans="3:7" ht="15.75" thickBot="1" x14ac:dyDescent="0.3">
      <c r="C332" t="s">
        <v>939</v>
      </c>
      <c r="D332" s="219" t="s">
        <v>441</v>
      </c>
      <c r="E332" s="225">
        <v>2.2000000000000002</v>
      </c>
      <c r="F332" s="238">
        <f t="shared" si="5"/>
        <v>3.8745697626062808E-2</v>
      </c>
      <c r="G332" s="220" t="s">
        <v>1335</v>
      </c>
    </row>
    <row r="333" spans="3:7" ht="15.75" thickBot="1" x14ac:dyDescent="0.3">
      <c r="C333" t="s">
        <v>953</v>
      </c>
      <c r="D333" s="219" t="s">
        <v>466</v>
      </c>
      <c r="E333" s="225">
        <v>2.2000000000000002</v>
      </c>
      <c r="F333" s="238">
        <f t="shared" si="5"/>
        <v>3.8940355161521445E-2</v>
      </c>
      <c r="G333" s="220" t="s">
        <v>1335</v>
      </c>
    </row>
    <row r="334" spans="3:7" ht="15.75" thickBot="1" x14ac:dyDescent="0.3">
      <c r="C334" t="s">
        <v>966</v>
      </c>
      <c r="D334" s="219" t="s">
        <v>441</v>
      </c>
      <c r="E334" s="225">
        <v>2.2000000000000002</v>
      </c>
      <c r="F334" s="238">
        <f t="shared" si="5"/>
        <v>3.9135012696980082E-2</v>
      </c>
      <c r="G334" s="220" t="s">
        <v>1335</v>
      </c>
    </row>
    <row r="335" spans="3:7" ht="15.75" thickBot="1" x14ac:dyDescent="0.3">
      <c r="C335" t="s">
        <v>924</v>
      </c>
      <c r="D335" s="219" t="s">
        <v>447</v>
      </c>
      <c r="E335" s="225">
        <v>2.2000000000000002</v>
      </c>
      <c r="F335" s="238">
        <f t="shared" si="5"/>
        <v>3.9329670232438718E-2</v>
      </c>
      <c r="G335" s="220" t="s">
        <v>1335</v>
      </c>
    </row>
    <row r="336" spans="3:7" ht="15.75" thickBot="1" x14ac:dyDescent="0.3">
      <c r="C336" t="s">
        <v>669</v>
      </c>
      <c r="D336" s="219" t="s">
        <v>447</v>
      </c>
      <c r="E336" s="225">
        <v>2.2000000000000002</v>
      </c>
      <c r="F336" s="238">
        <f t="shared" si="5"/>
        <v>3.9524327767897355E-2</v>
      </c>
      <c r="G336" s="220" t="s">
        <v>1335</v>
      </c>
    </row>
    <row r="337" spans="3:7" ht="15.75" thickBot="1" x14ac:dyDescent="0.3">
      <c r="C337" t="s">
        <v>1011</v>
      </c>
      <c r="D337" s="219" t="s">
        <v>466</v>
      </c>
      <c r="E337" s="225">
        <v>2.2000000000000002</v>
      </c>
      <c r="F337" s="238">
        <f t="shared" si="5"/>
        <v>3.9718985303355991E-2</v>
      </c>
      <c r="G337" s="220" t="s">
        <v>1335</v>
      </c>
    </row>
    <row r="338" spans="3:7" ht="15.75" thickBot="1" x14ac:dyDescent="0.3">
      <c r="C338" t="s">
        <v>1099</v>
      </c>
      <c r="D338" t="s">
        <v>443</v>
      </c>
      <c r="E338" s="225">
        <v>2.2000000000000002</v>
      </c>
      <c r="F338" s="238">
        <f t="shared" si="5"/>
        <v>3.9913642838814628E-2</v>
      </c>
      <c r="G338" s="220" t="s">
        <v>1335</v>
      </c>
    </row>
    <row r="339" spans="3:7" ht="15.75" thickBot="1" x14ac:dyDescent="0.3">
      <c r="C339" t="s">
        <v>627</v>
      </c>
      <c r="D339" s="219" t="s">
        <v>447</v>
      </c>
      <c r="E339" s="225">
        <v>2.2000000000000002</v>
      </c>
      <c r="F339" s="238">
        <f t="shared" si="5"/>
        <v>4.0108300374273265E-2</v>
      </c>
      <c r="G339" s="220" t="s">
        <v>1335</v>
      </c>
    </row>
    <row r="340" spans="3:7" ht="15.75" thickBot="1" x14ac:dyDescent="0.3">
      <c r="C340" t="s">
        <v>1130</v>
      </c>
      <c r="D340" t="s">
        <v>443</v>
      </c>
      <c r="E340" s="225">
        <v>2.2000000000000002</v>
      </c>
      <c r="F340" s="238">
        <f t="shared" si="5"/>
        <v>4.0302957909731901E-2</v>
      </c>
      <c r="G340" s="220" t="s">
        <v>1335</v>
      </c>
    </row>
    <row r="341" spans="3:7" ht="15.75" thickBot="1" x14ac:dyDescent="0.3">
      <c r="C341" t="s">
        <v>1144</v>
      </c>
      <c r="D341" s="219" t="s">
        <v>524</v>
      </c>
      <c r="E341" s="225">
        <v>2.2000000000000002</v>
      </c>
      <c r="F341" s="238">
        <f t="shared" si="5"/>
        <v>4.0497615445190538E-2</v>
      </c>
      <c r="G341" s="220" t="s">
        <v>1335</v>
      </c>
    </row>
    <row r="342" spans="3:7" ht="15.75" thickBot="1" x14ac:dyDescent="0.3">
      <c r="C342" t="s">
        <v>924</v>
      </c>
      <c r="D342" s="219" t="s">
        <v>447</v>
      </c>
      <c r="E342" s="225">
        <v>2.2000000000000002</v>
      </c>
      <c r="F342" s="238">
        <f t="shared" si="5"/>
        <v>4.0692272980649175E-2</v>
      </c>
      <c r="G342" s="220" t="s">
        <v>1335</v>
      </c>
    </row>
    <row r="343" spans="3:7" ht="15.75" thickBot="1" x14ac:dyDescent="0.3">
      <c r="C343" t="s">
        <v>953</v>
      </c>
      <c r="D343" s="219" t="s">
        <v>466</v>
      </c>
      <c r="E343" s="225">
        <v>2.2000000000000002</v>
      </c>
      <c r="F343" s="238">
        <f t="shared" si="5"/>
        <v>4.0886930516107811E-2</v>
      </c>
      <c r="G343" s="220" t="s">
        <v>1335</v>
      </c>
    </row>
    <row r="344" spans="3:7" ht="15.75" thickBot="1" x14ac:dyDescent="0.3">
      <c r="C344" t="s">
        <v>1302</v>
      </c>
      <c r="D344" s="219" t="s">
        <v>447</v>
      </c>
      <c r="E344" s="225">
        <v>2.2000000000000002</v>
      </c>
      <c r="F344" s="238">
        <f t="shared" si="5"/>
        <v>4.1081588051566448E-2</v>
      </c>
      <c r="G344" s="220" t="s">
        <v>1335</v>
      </c>
    </row>
    <row r="345" spans="3:7" ht="15.75" thickBot="1" x14ac:dyDescent="0.3">
      <c r="C345" t="s">
        <v>449</v>
      </c>
      <c r="D345" s="219" t="s">
        <v>447</v>
      </c>
      <c r="E345" s="225">
        <v>2.2999999999999998</v>
      </c>
      <c r="F345" s="238">
        <f t="shared" si="5"/>
        <v>4.1285093656818664E-2</v>
      </c>
      <c r="G345" s="220" t="s">
        <v>1335</v>
      </c>
    </row>
    <row r="346" spans="3:7" ht="15.75" thickBot="1" x14ac:dyDescent="0.3">
      <c r="C346" t="s">
        <v>460</v>
      </c>
      <c r="D346" s="219" t="s">
        <v>441</v>
      </c>
      <c r="E346" s="225">
        <v>2.2999999999999998</v>
      </c>
      <c r="F346" s="238">
        <f t="shared" si="5"/>
        <v>4.148859926207088E-2</v>
      </c>
      <c r="G346" s="220" t="s">
        <v>1335</v>
      </c>
    </row>
    <row r="347" spans="3:7" ht="15.75" thickBot="1" x14ac:dyDescent="0.3">
      <c r="C347" t="s">
        <v>661</v>
      </c>
      <c r="D347" s="219" t="s">
        <v>445</v>
      </c>
      <c r="E347" s="225">
        <v>2.2999999999999998</v>
      </c>
      <c r="F347" s="238">
        <f t="shared" si="5"/>
        <v>4.1692104867323096E-2</v>
      </c>
      <c r="G347" s="220" t="s">
        <v>1335</v>
      </c>
    </row>
    <row r="348" spans="3:7" ht="15.75" thickBot="1" x14ac:dyDescent="0.3">
      <c r="C348" t="s">
        <v>661</v>
      </c>
      <c r="D348" s="219" t="s">
        <v>445</v>
      </c>
      <c r="E348" s="225">
        <v>2.2999999999999998</v>
      </c>
      <c r="F348" s="238">
        <f t="shared" si="5"/>
        <v>4.1895610472575312E-2</v>
      </c>
      <c r="G348" s="220" t="s">
        <v>1335</v>
      </c>
    </row>
    <row r="349" spans="3:7" ht="15.75" thickBot="1" x14ac:dyDescent="0.3">
      <c r="C349" t="s">
        <v>792</v>
      </c>
      <c r="D349" s="219" t="s">
        <v>524</v>
      </c>
      <c r="E349" s="225">
        <v>2.2999999999999998</v>
      </c>
      <c r="F349" s="238">
        <f t="shared" si="5"/>
        <v>4.2099116077827528E-2</v>
      </c>
      <c r="G349" s="220" t="s">
        <v>1335</v>
      </c>
    </row>
    <row r="350" spans="3:7" ht="15.75" thickBot="1" x14ac:dyDescent="0.3">
      <c r="C350" t="s">
        <v>918</v>
      </c>
      <c r="D350" s="219" t="s">
        <v>447</v>
      </c>
      <c r="E350" s="225">
        <v>2.2999999999999998</v>
      </c>
      <c r="F350" s="238">
        <f t="shared" si="5"/>
        <v>4.2302621683079744E-2</v>
      </c>
      <c r="G350" s="220" t="s">
        <v>1335</v>
      </c>
    </row>
    <row r="351" spans="3:7" ht="15.75" thickBot="1" x14ac:dyDescent="0.3">
      <c r="C351" t="s">
        <v>943</v>
      </c>
      <c r="D351" s="219" t="s">
        <v>466</v>
      </c>
      <c r="E351" s="225">
        <v>2.2999999999999998</v>
      </c>
      <c r="F351" s="238">
        <f t="shared" si="5"/>
        <v>4.250612728833196E-2</v>
      </c>
      <c r="G351" s="220" t="s">
        <v>1335</v>
      </c>
    </row>
    <row r="352" spans="3:7" ht="15.75" thickBot="1" x14ac:dyDescent="0.3">
      <c r="C352" t="s">
        <v>951</v>
      </c>
      <c r="D352" s="219" t="s">
        <v>441</v>
      </c>
      <c r="E352" s="225">
        <v>2.2999999999999998</v>
      </c>
      <c r="F352" s="238">
        <f t="shared" si="5"/>
        <v>4.2709632893584176E-2</v>
      </c>
      <c r="G352" s="220" t="s">
        <v>1335</v>
      </c>
    </row>
    <row r="353" spans="3:7" ht="15.75" thickBot="1" x14ac:dyDescent="0.3">
      <c r="C353" t="s">
        <v>661</v>
      </c>
      <c r="D353" s="219" t="s">
        <v>445</v>
      </c>
      <c r="E353" s="225">
        <v>2.2999999999999998</v>
      </c>
      <c r="F353" s="238">
        <f t="shared" si="5"/>
        <v>4.2913138498836392E-2</v>
      </c>
      <c r="G353" s="220" t="s">
        <v>1335</v>
      </c>
    </row>
    <row r="354" spans="3:7" ht="15.75" thickBot="1" x14ac:dyDescent="0.3">
      <c r="C354" t="s">
        <v>952</v>
      </c>
      <c r="D354" s="219" t="s">
        <v>466</v>
      </c>
      <c r="E354" s="225">
        <v>2.2999999999999998</v>
      </c>
      <c r="F354" s="238">
        <f t="shared" si="5"/>
        <v>4.3116644104088608E-2</v>
      </c>
      <c r="G354" s="220" t="s">
        <v>1335</v>
      </c>
    </row>
    <row r="355" spans="3:7" ht="15.75" thickBot="1" x14ac:dyDescent="0.3">
      <c r="C355" t="s">
        <v>952</v>
      </c>
      <c r="D355" s="219" t="s">
        <v>466</v>
      </c>
      <c r="E355" s="225">
        <v>2.2999999999999998</v>
      </c>
      <c r="F355" s="238">
        <f t="shared" si="5"/>
        <v>4.3320149709340824E-2</v>
      </c>
      <c r="G355" s="220" t="s">
        <v>1335</v>
      </c>
    </row>
    <row r="356" spans="3:7" ht="15.75" thickBot="1" x14ac:dyDescent="0.3">
      <c r="C356" t="s">
        <v>1020</v>
      </c>
      <c r="D356" s="219" t="s">
        <v>466</v>
      </c>
      <c r="E356" s="225">
        <v>2.2999999999999998</v>
      </c>
      <c r="F356" s="238">
        <f t="shared" si="5"/>
        <v>4.352365531459304E-2</v>
      </c>
      <c r="G356" s="220" t="s">
        <v>1335</v>
      </c>
    </row>
    <row r="357" spans="3:7" ht="15.75" thickBot="1" x14ac:dyDescent="0.3">
      <c r="C357" t="s">
        <v>1031</v>
      </c>
      <c r="D357" s="219" t="s">
        <v>473</v>
      </c>
      <c r="E357" s="225">
        <v>2.2999999999999998</v>
      </c>
      <c r="F357" s="238">
        <f t="shared" si="5"/>
        <v>4.3727160919845257E-2</v>
      </c>
      <c r="G357" s="220" t="s">
        <v>1335</v>
      </c>
    </row>
    <row r="358" spans="3:7" ht="15.75" thickBot="1" x14ac:dyDescent="0.3">
      <c r="C358" t="s">
        <v>1043</v>
      </c>
      <c r="D358" s="219" t="s">
        <v>441</v>
      </c>
      <c r="E358" s="225">
        <v>2.2999999999999998</v>
      </c>
      <c r="F358" s="238">
        <f t="shared" si="5"/>
        <v>4.3930666525097473E-2</v>
      </c>
      <c r="G358" s="220" t="s">
        <v>1335</v>
      </c>
    </row>
    <row r="359" spans="3:7" ht="15.75" thickBot="1" x14ac:dyDescent="0.3">
      <c r="C359" t="s">
        <v>460</v>
      </c>
      <c r="D359" s="219" t="s">
        <v>441</v>
      </c>
      <c r="E359" s="225">
        <v>2.2999999999999998</v>
      </c>
      <c r="F359" s="238">
        <f t="shared" si="5"/>
        <v>4.4134172130349689E-2</v>
      </c>
      <c r="G359" s="220" t="s">
        <v>1335</v>
      </c>
    </row>
    <row r="360" spans="3:7" ht="15.75" thickBot="1" x14ac:dyDescent="0.3">
      <c r="C360" t="s">
        <v>1211</v>
      </c>
      <c r="D360" s="219" t="s">
        <v>447</v>
      </c>
      <c r="E360" s="225">
        <v>2.2999999999999998</v>
      </c>
      <c r="F360" s="238">
        <f t="shared" si="5"/>
        <v>4.4337677735601905E-2</v>
      </c>
      <c r="G360" s="220" t="s">
        <v>1335</v>
      </c>
    </row>
    <row r="361" spans="3:7" ht="15.75" thickBot="1" x14ac:dyDescent="0.3">
      <c r="C361" t="s">
        <v>1231</v>
      </c>
      <c r="D361" s="219" t="s">
        <v>473</v>
      </c>
      <c r="E361" s="225">
        <v>2.2999999999999998</v>
      </c>
      <c r="F361" s="238">
        <f t="shared" si="5"/>
        <v>4.4541183340854121E-2</v>
      </c>
      <c r="G361" s="220" t="s">
        <v>1335</v>
      </c>
    </row>
    <row r="362" spans="3:7" ht="15.75" thickBot="1" x14ac:dyDescent="0.3">
      <c r="C362" t="s">
        <v>1043</v>
      </c>
      <c r="D362" s="219" t="s">
        <v>441</v>
      </c>
      <c r="E362" s="225">
        <v>2.2999999999999998</v>
      </c>
      <c r="F362" s="238">
        <f t="shared" si="5"/>
        <v>4.4744688946106337E-2</v>
      </c>
      <c r="G362" s="220" t="s">
        <v>1335</v>
      </c>
    </row>
    <row r="363" spans="3:7" ht="15.75" thickBot="1" x14ac:dyDescent="0.3">
      <c r="C363" t="s">
        <v>472</v>
      </c>
      <c r="D363" s="219" t="s">
        <v>473</v>
      </c>
      <c r="E363" s="225">
        <v>2.4</v>
      </c>
      <c r="F363" s="238">
        <f t="shared" si="5"/>
        <v>4.4957042621152125E-2</v>
      </c>
      <c r="G363" s="220" t="s">
        <v>1335</v>
      </c>
    </row>
    <row r="364" spans="3:7" ht="15.75" thickBot="1" x14ac:dyDescent="0.3">
      <c r="C364" t="s">
        <v>550</v>
      </c>
      <c r="D364" s="219" t="s">
        <v>473</v>
      </c>
      <c r="E364" s="225">
        <v>2.4</v>
      </c>
      <c r="F364" s="238">
        <f t="shared" si="5"/>
        <v>4.5169396296197914E-2</v>
      </c>
      <c r="G364" s="220" t="s">
        <v>1335</v>
      </c>
    </row>
    <row r="365" spans="3:7" ht="15.75" thickBot="1" x14ac:dyDescent="0.3">
      <c r="C365" t="s">
        <v>569</v>
      </c>
      <c r="D365" s="219" t="s">
        <v>466</v>
      </c>
      <c r="E365" s="225">
        <v>2.4</v>
      </c>
      <c r="F365" s="238">
        <f t="shared" si="5"/>
        <v>4.5381749971243703E-2</v>
      </c>
      <c r="G365" s="220" t="s">
        <v>1335</v>
      </c>
    </row>
    <row r="366" spans="3:7" ht="15.75" thickBot="1" x14ac:dyDescent="0.3">
      <c r="C366" t="s">
        <v>569</v>
      </c>
      <c r="D366" s="219" t="s">
        <v>466</v>
      </c>
      <c r="E366" s="225">
        <v>2.4</v>
      </c>
      <c r="F366" s="238">
        <f t="shared" si="5"/>
        <v>4.5594103646289491E-2</v>
      </c>
      <c r="G366" s="220" t="s">
        <v>1335</v>
      </c>
    </row>
    <row r="367" spans="3:7" ht="15.75" thickBot="1" x14ac:dyDescent="0.3">
      <c r="C367" t="s">
        <v>740</v>
      </c>
      <c r="D367" s="219" t="s">
        <v>473</v>
      </c>
      <c r="E367" s="225">
        <v>2.4</v>
      </c>
      <c r="F367" s="238">
        <f t="shared" si="5"/>
        <v>4.580645732133528E-2</v>
      </c>
      <c r="G367" s="220" t="s">
        <v>1335</v>
      </c>
    </row>
    <row r="368" spans="3:7" ht="15.75" thickBot="1" x14ac:dyDescent="0.3">
      <c r="C368" t="s">
        <v>774</v>
      </c>
      <c r="D368" s="219" t="s">
        <v>466</v>
      </c>
      <c r="E368" s="225">
        <v>2.4</v>
      </c>
      <c r="F368" s="238">
        <f t="shared" si="5"/>
        <v>4.6018810996381068E-2</v>
      </c>
      <c r="G368" s="220" t="s">
        <v>1335</v>
      </c>
    </row>
    <row r="369" spans="3:7" ht="15.75" thickBot="1" x14ac:dyDescent="0.3">
      <c r="C369" t="s">
        <v>840</v>
      </c>
      <c r="D369" s="219" t="s">
        <v>829</v>
      </c>
      <c r="E369" s="225">
        <v>2.4</v>
      </c>
      <c r="F369" s="238">
        <f t="shared" si="5"/>
        <v>4.6231164671426857E-2</v>
      </c>
      <c r="G369" s="220" t="s">
        <v>1335</v>
      </c>
    </row>
    <row r="370" spans="3:7" ht="15.75" thickBot="1" x14ac:dyDescent="0.3">
      <c r="C370" t="s">
        <v>848</v>
      </c>
      <c r="D370" s="219" t="s">
        <v>829</v>
      </c>
      <c r="E370" s="225">
        <v>2.4</v>
      </c>
      <c r="F370" s="238">
        <f t="shared" si="5"/>
        <v>4.6443518346472645E-2</v>
      </c>
      <c r="G370" s="220" t="s">
        <v>1335</v>
      </c>
    </row>
    <row r="371" spans="3:7" ht="15.75" thickBot="1" x14ac:dyDescent="0.3">
      <c r="C371" t="s">
        <v>1132</v>
      </c>
      <c r="D371" s="219" t="s">
        <v>441</v>
      </c>
      <c r="E371" s="225">
        <v>2.4</v>
      </c>
      <c r="F371" s="238">
        <f t="shared" si="5"/>
        <v>4.6655872021518434E-2</v>
      </c>
      <c r="G371" s="220" t="s">
        <v>1335</v>
      </c>
    </row>
    <row r="372" spans="3:7" ht="15.75" thickBot="1" x14ac:dyDescent="0.3">
      <c r="C372" t="s">
        <v>472</v>
      </c>
      <c r="D372" s="219" t="s">
        <v>473</v>
      </c>
      <c r="E372" s="225">
        <v>2.4</v>
      </c>
      <c r="F372" s="238">
        <f t="shared" si="5"/>
        <v>4.6868225696564222E-2</v>
      </c>
      <c r="G372" s="220" t="s">
        <v>1335</v>
      </c>
    </row>
    <row r="373" spans="3:7" ht="15.75" thickBot="1" x14ac:dyDescent="0.3">
      <c r="C373" t="s">
        <v>610</v>
      </c>
      <c r="D373" s="219" t="s">
        <v>445</v>
      </c>
      <c r="E373" s="225">
        <v>2.5</v>
      </c>
      <c r="F373" s="238">
        <f t="shared" si="5"/>
        <v>4.7089427441403583E-2</v>
      </c>
      <c r="G373" s="220" t="s">
        <v>1335</v>
      </c>
    </row>
    <row r="374" spans="3:7" ht="15.75" thickBot="1" x14ac:dyDescent="0.3">
      <c r="C374" t="s">
        <v>614</v>
      </c>
      <c r="D374" s="219" t="s">
        <v>445</v>
      </c>
      <c r="E374" s="225">
        <v>2.5</v>
      </c>
      <c r="F374" s="238">
        <f t="shared" si="5"/>
        <v>4.7310629186242945E-2</v>
      </c>
      <c r="G374" s="220" t="s">
        <v>1335</v>
      </c>
    </row>
    <row r="375" spans="3:7" ht="15.75" thickBot="1" x14ac:dyDescent="0.3">
      <c r="C375" t="s">
        <v>610</v>
      </c>
      <c r="D375" s="219" t="s">
        <v>445</v>
      </c>
      <c r="E375" s="225">
        <v>2.5</v>
      </c>
      <c r="F375" s="238">
        <f t="shared" si="5"/>
        <v>4.7531830931082306E-2</v>
      </c>
      <c r="G375" s="220" t="s">
        <v>1335</v>
      </c>
    </row>
    <row r="376" spans="3:7" ht="15.75" thickBot="1" x14ac:dyDescent="0.3">
      <c r="C376" t="s">
        <v>767</v>
      </c>
      <c r="D376" s="219" t="s">
        <v>441</v>
      </c>
      <c r="E376" s="225">
        <v>2.5</v>
      </c>
      <c r="F376" s="238">
        <f t="shared" si="5"/>
        <v>4.7753032675921667E-2</v>
      </c>
      <c r="G376" s="220" t="s">
        <v>1335</v>
      </c>
    </row>
    <row r="377" spans="3:7" ht="15.75" thickBot="1" x14ac:dyDescent="0.3">
      <c r="C377" t="s">
        <v>789</v>
      </c>
      <c r="D377" s="219" t="s">
        <v>524</v>
      </c>
      <c r="E377" s="225">
        <v>2.5</v>
      </c>
      <c r="F377" s="238">
        <f t="shared" si="5"/>
        <v>4.7974234420761028E-2</v>
      </c>
      <c r="G377" s="220" t="s">
        <v>1335</v>
      </c>
    </row>
    <row r="378" spans="3:7" ht="15.75" thickBot="1" x14ac:dyDescent="0.3">
      <c r="C378" t="s">
        <v>967</v>
      </c>
      <c r="D378" s="219" t="s">
        <v>445</v>
      </c>
      <c r="E378" s="225">
        <v>2.5</v>
      </c>
      <c r="F378" s="238">
        <f t="shared" si="5"/>
        <v>4.8195436165600389E-2</v>
      </c>
      <c r="G378" s="220" t="s">
        <v>1335</v>
      </c>
    </row>
    <row r="379" spans="3:7" ht="15.75" thickBot="1" x14ac:dyDescent="0.3">
      <c r="C379" t="s">
        <v>970</v>
      </c>
      <c r="D379" s="219" t="s">
        <v>445</v>
      </c>
      <c r="E379" s="225">
        <v>2.5</v>
      </c>
      <c r="F379" s="238">
        <f t="shared" si="5"/>
        <v>4.841663791043975E-2</v>
      </c>
      <c r="G379" s="220" t="s">
        <v>1335</v>
      </c>
    </row>
    <row r="380" spans="3:7" ht="15.75" thickBot="1" x14ac:dyDescent="0.3">
      <c r="C380" t="s">
        <v>982</v>
      </c>
      <c r="D380" s="219" t="s">
        <v>466</v>
      </c>
      <c r="E380" s="225">
        <v>2.5</v>
      </c>
      <c r="F380" s="238">
        <f t="shared" si="5"/>
        <v>4.8637839655279111E-2</v>
      </c>
      <c r="G380" s="220" t="s">
        <v>1335</v>
      </c>
    </row>
    <row r="381" spans="3:7" ht="15.75" thickBot="1" x14ac:dyDescent="0.3">
      <c r="C381" t="s">
        <v>1012</v>
      </c>
      <c r="D381" s="219" t="s">
        <v>445</v>
      </c>
      <c r="E381" s="225">
        <v>2.5</v>
      </c>
      <c r="F381" s="238">
        <f t="shared" si="5"/>
        <v>4.8859041400118472E-2</v>
      </c>
      <c r="G381" s="220" t="s">
        <v>1335</v>
      </c>
    </row>
    <row r="382" spans="3:7" ht="15.75" thickBot="1" x14ac:dyDescent="0.3">
      <c r="C382" t="s">
        <v>799</v>
      </c>
      <c r="D382" s="219" t="s">
        <v>445</v>
      </c>
      <c r="E382" s="225">
        <v>2.5</v>
      </c>
      <c r="F382" s="238">
        <f t="shared" si="5"/>
        <v>4.9080243144957833E-2</v>
      </c>
      <c r="G382" s="220" t="s">
        <v>1335</v>
      </c>
    </row>
    <row r="383" spans="3:7" ht="15.75" thickBot="1" x14ac:dyDescent="0.3">
      <c r="C383" t="s">
        <v>1016</v>
      </c>
      <c r="D383" s="219" t="s">
        <v>466</v>
      </c>
      <c r="E383" s="225">
        <v>2.5</v>
      </c>
      <c r="F383" s="238">
        <f t="shared" si="5"/>
        <v>4.9301444889797194E-2</v>
      </c>
      <c r="G383" s="220" t="s">
        <v>1335</v>
      </c>
    </row>
    <row r="384" spans="3:7" ht="15.75" thickBot="1" x14ac:dyDescent="0.3">
      <c r="C384" t="s">
        <v>970</v>
      </c>
      <c r="D384" s="219" t="s">
        <v>445</v>
      </c>
      <c r="E384" s="225">
        <v>2.5</v>
      </c>
      <c r="F384" s="238">
        <f t="shared" si="5"/>
        <v>4.9522646634636555E-2</v>
      </c>
      <c r="G384" s="220" t="s">
        <v>1335</v>
      </c>
    </row>
    <row r="385" spans="3:7" ht="15.75" thickBot="1" x14ac:dyDescent="0.3">
      <c r="C385" t="s">
        <v>1321</v>
      </c>
      <c r="D385" s="219" t="s">
        <v>466</v>
      </c>
      <c r="E385" s="225">
        <v>2.5</v>
      </c>
      <c r="F385" s="238">
        <f t="shared" si="5"/>
        <v>4.9743848379475916E-2</v>
      </c>
      <c r="G385" s="220" t="s">
        <v>1335</v>
      </c>
    </row>
    <row r="386" spans="3:7" ht="15.75" thickBot="1" x14ac:dyDescent="0.3">
      <c r="C386" t="s">
        <v>452</v>
      </c>
      <c r="D386" s="219" t="s">
        <v>445</v>
      </c>
      <c r="E386" s="225">
        <v>2.6</v>
      </c>
      <c r="F386" s="238">
        <f t="shared" si="5"/>
        <v>4.9973898194108857E-2</v>
      </c>
      <c r="G386" s="220" t="s">
        <v>1335</v>
      </c>
    </row>
    <row r="387" spans="3:7" ht="15.75" thickBot="1" x14ac:dyDescent="0.3">
      <c r="C387" t="s">
        <v>723</v>
      </c>
      <c r="D387" s="219" t="s">
        <v>466</v>
      </c>
      <c r="E387" s="225">
        <v>2.6</v>
      </c>
      <c r="F387" s="238">
        <f t="shared" si="5"/>
        <v>5.0203948008741797E-2</v>
      </c>
      <c r="G387" s="220" t="s">
        <v>1335</v>
      </c>
    </row>
    <row r="388" spans="3:7" ht="15.75" thickBot="1" x14ac:dyDescent="0.3">
      <c r="C388" t="s">
        <v>729</v>
      </c>
      <c r="D388" s="219" t="s">
        <v>466</v>
      </c>
      <c r="E388" s="225">
        <v>2.6</v>
      </c>
      <c r="F388" s="238">
        <f t="shared" si="5"/>
        <v>5.0433997823374738E-2</v>
      </c>
      <c r="G388" s="220" t="s">
        <v>1335</v>
      </c>
    </row>
    <row r="389" spans="3:7" ht="15.75" thickBot="1" x14ac:dyDescent="0.3">
      <c r="C389" t="s">
        <v>776</v>
      </c>
      <c r="D389" t="s">
        <v>443</v>
      </c>
      <c r="E389" s="225">
        <v>2.6</v>
      </c>
      <c r="F389" s="238">
        <f t="shared" si="5"/>
        <v>5.0664047638007678E-2</v>
      </c>
      <c r="G389" s="220" t="s">
        <v>1335</v>
      </c>
    </row>
    <row r="390" spans="3:7" ht="15.75" thickBot="1" x14ac:dyDescent="0.3">
      <c r="C390" t="s">
        <v>883</v>
      </c>
      <c r="D390" t="s">
        <v>443</v>
      </c>
      <c r="E390" s="225">
        <v>2.6</v>
      </c>
      <c r="F390" s="238">
        <f t="shared" si="5"/>
        <v>5.0894097452640619E-2</v>
      </c>
      <c r="G390" s="220" t="s">
        <v>1335</v>
      </c>
    </row>
    <row r="391" spans="3:7" ht="15.75" thickBot="1" x14ac:dyDescent="0.3">
      <c r="C391" t="s">
        <v>927</v>
      </c>
      <c r="D391" s="219" t="s">
        <v>445</v>
      </c>
      <c r="E391" s="225">
        <v>2.6</v>
      </c>
      <c r="F391" s="238">
        <f t="shared" si="5"/>
        <v>5.1124147267273559E-2</v>
      </c>
      <c r="G391" s="220" t="s">
        <v>1335</v>
      </c>
    </row>
    <row r="392" spans="3:7" ht="15.75" thickBot="1" x14ac:dyDescent="0.3">
      <c r="C392" t="s">
        <v>968</v>
      </c>
      <c r="D392" s="219" t="s">
        <v>466</v>
      </c>
      <c r="E392" s="225">
        <v>2.6</v>
      </c>
      <c r="F392" s="238">
        <f t="shared" si="5"/>
        <v>5.13541970819065E-2</v>
      </c>
      <c r="G392" s="220" t="s">
        <v>1335</v>
      </c>
    </row>
    <row r="393" spans="3:7" ht="15.75" thickBot="1" x14ac:dyDescent="0.3">
      <c r="C393" t="s">
        <v>452</v>
      </c>
      <c r="D393" s="219" t="s">
        <v>445</v>
      </c>
      <c r="E393" s="225">
        <v>2.6</v>
      </c>
      <c r="F393" s="238">
        <f t="shared" ref="F393:F456" si="6">E393/$S$22+F392</f>
        <v>5.158424689653944E-2</v>
      </c>
      <c r="G393" s="220" t="s">
        <v>1335</v>
      </c>
    </row>
    <row r="394" spans="3:7" ht="15.75" thickBot="1" x14ac:dyDescent="0.3">
      <c r="C394" t="s">
        <v>1002</v>
      </c>
      <c r="D394" s="219" t="s">
        <v>445</v>
      </c>
      <c r="E394" s="225">
        <v>2.6</v>
      </c>
      <c r="F394" s="238">
        <f t="shared" si="6"/>
        <v>5.1814296711172381E-2</v>
      </c>
      <c r="G394" s="220" t="s">
        <v>1335</v>
      </c>
    </row>
    <row r="395" spans="3:7" ht="15.75" thickBot="1" x14ac:dyDescent="0.3">
      <c r="C395" t="s">
        <v>1003</v>
      </c>
      <c r="D395" s="219" t="s">
        <v>466</v>
      </c>
      <c r="E395" s="225">
        <v>2.6</v>
      </c>
      <c r="F395" s="238">
        <f t="shared" si="6"/>
        <v>5.2044346525805321E-2</v>
      </c>
      <c r="G395" s="220" t="s">
        <v>1335</v>
      </c>
    </row>
    <row r="396" spans="3:7" ht="15.75" thickBot="1" x14ac:dyDescent="0.3">
      <c r="C396" t="s">
        <v>1127</v>
      </c>
      <c r="D396" s="219" t="s">
        <v>441</v>
      </c>
      <c r="E396" s="225">
        <v>2.6</v>
      </c>
      <c r="F396" s="238">
        <f t="shared" si="6"/>
        <v>5.2274396340438262E-2</v>
      </c>
      <c r="G396" s="220" t="s">
        <v>1335</v>
      </c>
    </row>
    <row r="397" spans="3:7" ht="15.75" thickBot="1" x14ac:dyDescent="0.3">
      <c r="C397" t="s">
        <v>1128</v>
      </c>
      <c r="D397" s="219" t="s">
        <v>466</v>
      </c>
      <c r="E397" s="225">
        <v>2.6</v>
      </c>
      <c r="F397" s="238">
        <f t="shared" si="6"/>
        <v>5.2504446155071202E-2</v>
      </c>
      <c r="G397" s="220" t="s">
        <v>1335</v>
      </c>
    </row>
    <row r="398" spans="3:7" ht="15.75" thickBot="1" x14ac:dyDescent="0.3">
      <c r="C398" t="s">
        <v>1151</v>
      </c>
      <c r="D398" s="219" t="s">
        <v>447</v>
      </c>
      <c r="E398" s="225">
        <v>2.6</v>
      </c>
      <c r="F398" s="238">
        <f t="shared" si="6"/>
        <v>5.2734495969704143E-2</v>
      </c>
      <c r="G398" s="220" t="s">
        <v>1335</v>
      </c>
    </row>
    <row r="399" spans="3:7" ht="15.75" thickBot="1" x14ac:dyDescent="0.3">
      <c r="C399" t="s">
        <v>1168</v>
      </c>
      <c r="D399" s="219" t="s">
        <v>445</v>
      </c>
      <c r="E399" s="225">
        <v>2.6</v>
      </c>
      <c r="F399" s="238">
        <f t="shared" si="6"/>
        <v>5.2964545784337083E-2</v>
      </c>
      <c r="G399" s="220" t="s">
        <v>1335</v>
      </c>
    </row>
    <row r="400" spans="3:7" ht="15.75" thickBot="1" x14ac:dyDescent="0.3">
      <c r="C400" t="s">
        <v>1209</v>
      </c>
      <c r="D400" s="219" t="s">
        <v>466</v>
      </c>
      <c r="E400" s="225">
        <v>2.6</v>
      </c>
      <c r="F400" s="238">
        <f t="shared" si="6"/>
        <v>5.3194595598970024E-2</v>
      </c>
      <c r="G400" s="220" t="s">
        <v>1335</v>
      </c>
    </row>
    <row r="401" spans="3:7" ht="15.75" thickBot="1" x14ac:dyDescent="0.3">
      <c r="C401" t="s">
        <v>1277</v>
      </c>
      <c r="D401" s="219" t="s">
        <v>473</v>
      </c>
      <c r="E401" s="225">
        <v>2.6</v>
      </c>
      <c r="F401" s="238">
        <f t="shared" si="6"/>
        <v>5.3424645413602964E-2</v>
      </c>
      <c r="G401" s="220" t="s">
        <v>1335</v>
      </c>
    </row>
    <row r="402" spans="3:7" ht="15.75" thickBot="1" x14ac:dyDescent="0.3">
      <c r="C402" t="s">
        <v>452</v>
      </c>
      <c r="D402" s="219" t="s">
        <v>445</v>
      </c>
      <c r="E402" s="225">
        <v>2.6</v>
      </c>
      <c r="F402" s="238">
        <f t="shared" si="6"/>
        <v>5.3654695228235905E-2</v>
      </c>
      <c r="G402" s="220" t="s">
        <v>1335</v>
      </c>
    </row>
    <row r="403" spans="3:7" ht="15.75" thickBot="1" x14ac:dyDescent="0.3">
      <c r="C403" t="s">
        <v>883</v>
      </c>
      <c r="D403" t="s">
        <v>443</v>
      </c>
      <c r="E403" s="225">
        <v>2.6</v>
      </c>
      <c r="F403" s="238">
        <f t="shared" si="6"/>
        <v>5.3884745042868845E-2</v>
      </c>
      <c r="G403" s="220" t="s">
        <v>1335</v>
      </c>
    </row>
    <row r="404" spans="3:7" ht="15.75" thickBot="1" x14ac:dyDescent="0.3">
      <c r="C404" t="s">
        <v>440</v>
      </c>
      <c r="D404" s="219" t="s">
        <v>441</v>
      </c>
      <c r="E404" s="225">
        <v>2.7</v>
      </c>
      <c r="F404" s="238">
        <f t="shared" si="6"/>
        <v>5.4123642927295358E-2</v>
      </c>
      <c r="G404" s="220" t="s">
        <v>1335</v>
      </c>
    </row>
    <row r="405" spans="3:7" ht="15.75" thickBot="1" x14ac:dyDescent="0.3">
      <c r="C405" t="s">
        <v>717</v>
      </c>
      <c r="D405" s="219" t="s">
        <v>466</v>
      </c>
      <c r="E405" s="225">
        <v>2.7</v>
      </c>
      <c r="F405" s="238">
        <f t="shared" si="6"/>
        <v>5.4362540811721871E-2</v>
      </c>
      <c r="G405" s="220" t="s">
        <v>1335</v>
      </c>
    </row>
    <row r="406" spans="3:7" ht="15.75" thickBot="1" x14ac:dyDescent="0.3">
      <c r="C406" t="s">
        <v>791</v>
      </c>
      <c r="D406" s="219" t="s">
        <v>524</v>
      </c>
      <c r="E406" s="225">
        <v>2.7</v>
      </c>
      <c r="F406" s="238">
        <f t="shared" si="6"/>
        <v>5.4601438696148384E-2</v>
      </c>
      <c r="G406" s="220" t="s">
        <v>1335</v>
      </c>
    </row>
    <row r="407" spans="3:7" ht="15.75" thickBot="1" x14ac:dyDescent="0.3">
      <c r="C407" t="s">
        <v>811</v>
      </c>
      <c r="D407" s="219" t="s">
        <v>524</v>
      </c>
      <c r="E407" s="225">
        <v>2.7</v>
      </c>
      <c r="F407" s="238">
        <f t="shared" si="6"/>
        <v>5.4840336580574897E-2</v>
      </c>
      <c r="G407" s="220" t="s">
        <v>1335</v>
      </c>
    </row>
    <row r="408" spans="3:7" ht="15.75" thickBot="1" x14ac:dyDescent="0.3">
      <c r="C408" t="s">
        <v>887</v>
      </c>
      <c r="D408" t="s">
        <v>443</v>
      </c>
      <c r="E408" s="225">
        <v>2.7</v>
      </c>
      <c r="F408" s="238">
        <f t="shared" si="6"/>
        <v>5.507923446500141E-2</v>
      </c>
      <c r="G408" s="220" t="s">
        <v>1335</v>
      </c>
    </row>
    <row r="409" spans="3:7" ht="15.75" thickBot="1" x14ac:dyDescent="0.3">
      <c r="C409" t="s">
        <v>965</v>
      </c>
      <c r="D409" s="219" t="s">
        <v>445</v>
      </c>
      <c r="E409" s="225">
        <v>2.7</v>
      </c>
      <c r="F409" s="238">
        <f t="shared" si="6"/>
        <v>5.5318132349427923E-2</v>
      </c>
      <c r="G409" s="220" t="s">
        <v>1335</v>
      </c>
    </row>
    <row r="410" spans="3:7" ht="15.75" thickBot="1" x14ac:dyDescent="0.3">
      <c r="C410" t="s">
        <v>1083</v>
      </c>
      <c r="D410" t="s">
        <v>443</v>
      </c>
      <c r="E410" s="225">
        <v>2.7</v>
      </c>
      <c r="F410" s="238">
        <f t="shared" si="6"/>
        <v>5.5557030233854436E-2</v>
      </c>
      <c r="G410" s="220" t="s">
        <v>1335</v>
      </c>
    </row>
    <row r="411" spans="3:7" ht="15.75" thickBot="1" x14ac:dyDescent="0.3">
      <c r="C411" t="s">
        <v>1083</v>
      </c>
      <c r="D411" t="s">
        <v>443</v>
      </c>
      <c r="E411" s="225">
        <v>2.7</v>
      </c>
      <c r="F411" s="238">
        <f t="shared" si="6"/>
        <v>5.5795928118280949E-2</v>
      </c>
      <c r="G411" s="220" t="s">
        <v>1335</v>
      </c>
    </row>
    <row r="412" spans="3:7" ht="15.75" thickBot="1" x14ac:dyDescent="0.3">
      <c r="C412" t="s">
        <v>1183</v>
      </c>
      <c r="D412" s="219" t="s">
        <v>441</v>
      </c>
      <c r="E412" s="225">
        <v>2.7</v>
      </c>
      <c r="F412" s="238">
        <f t="shared" si="6"/>
        <v>5.6034826002707462E-2</v>
      </c>
      <c r="G412" s="220" t="s">
        <v>1335</v>
      </c>
    </row>
    <row r="413" spans="3:7" ht="15.75" thickBot="1" x14ac:dyDescent="0.3">
      <c r="C413" t="s">
        <v>887</v>
      </c>
      <c r="D413" t="s">
        <v>443</v>
      </c>
      <c r="E413" s="225">
        <v>2.7</v>
      </c>
      <c r="F413" s="238">
        <f t="shared" si="6"/>
        <v>5.6273723887133975E-2</v>
      </c>
      <c r="G413" s="220" t="s">
        <v>1335</v>
      </c>
    </row>
    <row r="414" spans="3:7" ht="15.75" thickBot="1" x14ac:dyDescent="0.3">
      <c r="C414" t="s">
        <v>1083</v>
      </c>
      <c r="D414" t="s">
        <v>443</v>
      </c>
      <c r="E414" s="225">
        <v>2.7</v>
      </c>
      <c r="F414" s="238">
        <f t="shared" si="6"/>
        <v>5.6512621771560488E-2</v>
      </c>
      <c r="G414" s="220" t="s">
        <v>1335</v>
      </c>
    </row>
    <row r="415" spans="3:7" ht="15.75" thickBot="1" x14ac:dyDescent="0.3">
      <c r="C415" t="s">
        <v>458</v>
      </c>
      <c r="D415" t="s">
        <v>443</v>
      </c>
      <c r="E415" s="225">
        <v>2.8</v>
      </c>
      <c r="F415" s="238">
        <f t="shared" si="6"/>
        <v>5.6760367725780574E-2</v>
      </c>
      <c r="G415" s="220" t="s">
        <v>1335</v>
      </c>
    </row>
    <row r="416" spans="3:7" ht="15.75" thickBot="1" x14ac:dyDescent="0.3">
      <c r="C416" t="s">
        <v>495</v>
      </c>
      <c r="D416" t="s">
        <v>443</v>
      </c>
      <c r="E416" s="225">
        <v>2.8</v>
      </c>
      <c r="F416" s="238">
        <f t="shared" si="6"/>
        <v>5.7008113680000659E-2</v>
      </c>
      <c r="G416" s="220" t="s">
        <v>1335</v>
      </c>
    </row>
    <row r="417" spans="3:7" ht="15.75" thickBot="1" x14ac:dyDescent="0.3">
      <c r="C417" t="s">
        <v>721</v>
      </c>
      <c r="D417" s="219" t="s">
        <v>447</v>
      </c>
      <c r="E417" s="225">
        <v>2.8</v>
      </c>
      <c r="F417" s="238">
        <f t="shared" si="6"/>
        <v>5.7255859634220745E-2</v>
      </c>
      <c r="G417" s="220" t="s">
        <v>1335</v>
      </c>
    </row>
    <row r="418" spans="3:7" ht="15.75" thickBot="1" x14ac:dyDescent="0.3">
      <c r="C418" t="s">
        <v>798</v>
      </c>
      <c r="D418" s="219" t="s">
        <v>524</v>
      </c>
      <c r="E418" s="225">
        <v>2.8</v>
      </c>
      <c r="F418" s="238">
        <f t="shared" si="6"/>
        <v>5.750360558844083E-2</v>
      </c>
      <c r="G418" s="220" t="s">
        <v>1335</v>
      </c>
    </row>
    <row r="419" spans="3:7" ht="15.75" thickBot="1" x14ac:dyDescent="0.3">
      <c r="C419" t="s">
        <v>818</v>
      </c>
      <c r="D419" s="219" t="s">
        <v>524</v>
      </c>
      <c r="E419" s="225">
        <v>2.8</v>
      </c>
      <c r="F419" s="238">
        <f t="shared" si="6"/>
        <v>5.7751351542660916E-2</v>
      </c>
      <c r="G419" s="220" t="s">
        <v>1335</v>
      </c>
    </row>
    <row r="420" spans="3:7" ht="15.75" thickBot="1" x14ac:dyDescent="0.3">
      <c r="C420" t="s">
        <v>1050</v>
      </c>
      <c r="D420" t="s">
        <v>443</v>
      </c>
      <c r="E420" s="225">
        <v>2.8</v>
      </c>
      <c r="F420" s="238">
        <f t="shared" si="6"/>
        <v>5.7999097496881001E-2</v>
      </c>
      <c r="G420" s="220" t="s">
        <v>1335</v>
      </c>
    </row>
    <row r="421" spans="3:7" ht="15.75" thickBot="1" x14ac:dyDescent="0.3">
      <c r="C421" t="s">
        <v>1198</v>
      </c>
      <c r="D421" s="219" t="s">
        <v>441</v>
      </c>
      <c r="E421" s="225">
        <v>2.8</v>
      </c>
      <c r="F421" s="238">
        <f t="shared" si="6"/>
        <v>5.8246843451101087E-2</v>
      </c>
      <c r="G421" s="220" t="s">
        <v>1335</v>
      </c>
    </row>
    <row r="422" spans="3:7" ht="15.75" thickBot="1" x14ac:dyDescent="0.3">
      <c r="C422" t="s">
        <v>721</v>
      </c>
      <c r="D422" s="219" t="s">
        <v>447</v>
      </c>
      <c r="E422" s="225">
        <v>2.8</v>
      </c>
      <c r="F422" s="238">
        <f t="shared" si="6"/>
        <v>5.8494589405321172E-2</v>
      </c>
      <c r="G422" s="220" t="s">
        <v>1335</v>
      </c>
    </row>
    <row r="423" spans="3:7" ht="15.75" thickBot="1" x14ac:dyDescent="0.3">
      <c r="C423" t="s">
        <v>721</v>
      </c>
      <c r="D423" s="219" t="s">
        <v>447</v>
      </c>
      <c r="E423" s="225">
        <v>2.8</v>
      </c>
      <c r="F423" s="238">
        <f t="shared" si="6"/>
        <v>5.8742335359541258E-2</v>
      </c>
      <c r="G423" s="220" t="s">
        <v>1335</v>
      </c>
    </row>
    <row r="424" spans="3:7" ht="15.75" thickBot="1" x14ac:dyDescent="0.3">
      <c r="C424" t="s">
        <v>1274</v>
      </c>
      <c r="D424" s="219" t="s">
        <v>441</v>
      </c>
      <c r="E424" s="225">
        <v>2.8</v>
      </c>
      <c r="F424" s="238">
        <f t="shared" si="6"/>
        <v>5.8990081313761343E-2</v>
      </c>
      <c r="G424" s="220" t="s">
        <v>1335</v>
      </c>
    </row>
    <row r="425" spans="3:7" ht="15.75" thickBot="1" x14ac:dyDescent="0.3">
      <c r="C425" t="s">
        <v>637</v>
      </c>
      <c r="D425" s="219" t="s">
        <v>466</v>
      </c>
      <c r="E425" s="225">
        <v>2.9</v>
      </c>
      <c r="F425" s="238">
        <f t="shared" si="6"/>
        <v>5.9246675337775001E-2</v>
      </c>
      <c r="G425" s="220" t="s">
        <v>1335</v>
      </c>
    </row>
    <row r="426" spans="3:7" ht="15.75" thickBot="1" x14ac:dyDescent="0.3">
      <c r="C426" t="s">
        <v>714</v>
      </c>
      <c r="D426" s="219" t="s">
        <v>466</v>
      </c>
      <c r="E426" s="225">
        <v>2.9</v>
      </c>
      <c r="F426" s="238">
        <f t="shared" si="6"/>
        <v>5.9503269361788659E-2</v>
      </c>
      <c r="G426" s="220" t="s">
        <v>1335</v>
      </c>
    </row>
    <row r="427" spans="3:7" ht="15.75" thickBot="1" x14ac:dyDescent="0.3">
      <c r="C427" t="s">
        <v>727</v>
      </c>
      <c r="D427" s="219" t="s">
        <v>466</v>
      </c>
      <c r="E427" s="225">
        <v>2.9</v>
      </c>
      <c r="F427" s="238">
        <f t="shared" si="6"/>
        <v>5.9759863385802317E-2</v>
      </c>
      <c r="G427" s="220" t="s">
        <v>1335</v>
      </c>
    </row>
    <row r="428" spans="3:7" ht="15.75" thickBot="1" x14ac:dyDescent="0.3">
      <c r="C428" t="s">
        <v>731</v>
      </c>
      <c r="D428" s="219" t="s">
        <v>441</v>
      </c>
      <c r="E428" s="225">
        <v>2.9</v>
      </c>
      <c r="F428" s="238">
        <f t="shared" si="6"/>
        <v>6.0016457409815975E-2</v>
      </c>
      <c r="G428" s="220" t="s">
        <v>1335</v>
      </c>
    </row>
    <row r="429" spans="3:7" ht="15.75" thickBot="1" x14ac:dyDescent="0.3">
      <c r="C429" t="s">
        <v>756</v>
      </c>
      <c r="D429" s="219" t="s">
        <v>445</v>
      </c>
      <c r="E429" s="225">
        <v>2.9</v>
      </c>
      <c r="F429" s="238">
        <f t="shared" si="6"/>
        <v>6.0273051433829633E-2</v>
      </c>
      <c r="G429" s="220" t="s">
        <v>1335</v>
      </c>
    </row>
    <row r="430" spans="3:7" ht="15.75" thickBot="1" x14ac:dyDescent="0.3">
      <c r="C430" t="s">
        <v>843</v>
      </c>
      <c r="D430" s="219" t="s">
        <v>829</v>
      </c>
      <c r="E430" s="225">
        <v>2.9</v>
      </c>
      <c r="F430" s="238">
        <f t="shared" si="6"/>
        <v>6.0529645457843291E-2</v>
      </c>
      <c r="G430" s="220" t="s">
        <v>1335</v>
      </c>
    </row>
    <row r="431" spans="3:7" ht="15.75" thickBot="1" x14ac:dyDescent="0.3">
      <c r="C431" t="s">
        <v>823</v>
      </c>
      <c r="D431" s="219" t="s">
        <v>445</v>
      </c>
      <c r="E431" s="225">
        <v>2.9</v>
      </c>
      <c r="F431" s="238">
        <f t="shared" si="6"/>
        <v>6.0786239481856949E-2</v>
      </c>
      <c r="G431" s="220" t="s">
        <v>1335</v>
      </c>
    </row>
    <row r="432" spans="3:7" ht="15.75" thickBot="1" x14ac:dyDescent="0.3">
      <c r="C432" t="s">
        <v>932</v>
      </c>
      <c r="D432" s="219" t="s">
        <v>466</v>
      </c>
      <c r="E432" s="225">
        <v>2.9</v>
      </c>
      <c r="F432" s="238">
        <f t="shared" si="6"/>
        <v>6.1042833505870607E-2</v>
      </c>
      <c r="G432" s="220" t="s">
        <v>1335</v>
      </c>
    </row>
    <row r="433" spans="3:7" ht="15.75" thickBot="1" x14ac:dyDescent="0.3">
      <c r="C433" t="s">
        <v>823</v>
      </c>
      <c r="D433" s="219" t="s">
        <v>445</v>
      </c>
      <c r="E433" s="225">
        <v>2.9</v>
      </c>
      <c r="F433" s="238">
        <f t="shared" si="6"/>
        <v>6.1299427529884265E-2</v>
      </c>
      <c r="G433" s="220" t="s">
        <v>1335</v>
      </c>
    </row>
    <row r="434" spans="3:7" ht="15.75" thickBot="1" x14ac:dyDescent="0.3">
      <c r="C434" t="s">
        <v>714</v>
      </c>
      <c r="D434" s="219" t="s">
        <v>466</v>
      </c>
      <c r="E434" s="225">
        <v>2.9</v>
      </c>
      <c r="F434" s="238">
        <f t="shared" si="6"/>
        <v>6.1556021553897923E-2</v>
      </c>
      <c r="G434" s="220" t="s">
        <v>1335</v>
      </c>
    </row>
    <row r="435" spans="3:7" ht="15.75" thickBot="1" x14ac:dyDescent="0.3">
      <c r="C435" t="s">
        <v>969</v>
      </c>
      <c r="D435" s="219" t="s">
        <v>445</v>
      </c>
      <c r="E435" s="225">
        <v>2.9</v>
      </c>
      <c r="F435" s="238">
        <f t="shared" si="6"/>
        <v>6.1812615577911581E-2</v>
      </c>
      <c r="G435" s="220" t="s">
        <v>1335</v>
      </c>
    </row>
    <row r="436" spans="3:7" ht="15.75" thickBot="1" x14ac:dyDescent="0.3">
      <c r="C436" t="s">
        <v>988</v>
      </c>
      <c r="D436" s="219" t="s">
        <v>441</v>
      </c>
      <c r="E436" s="225">
        <v>2.9</v>
      </c>
      <c r="F436" s="238">
        <f t="shared" si="6"/>
        <v>6.2069209601925239E-2</v>
      </c>
      <c r="G436" s="220" t="s">
        <v>1335</v>
      </c>
    </row>
    <row r="437" spans="3:7" ht="15.75" thickBot="1" x14ac:dyDescent="0.3">
      <c r="C437" t="s">
        <v>1024</v>
      </c>
      <c r="D437" t="s">
        <v>443</v>
      </c>
      <c r="E437" s="225">
        <v>2.9</v>
      </c>
      <c r="F437" s="238">
        <f t="shared" si="6"/>
        <v>6.2325803625938897E-2</v>
      </c>
      <c r="G437" s="220" t="s">
        <v>1335</v>
      </c>
    </row>
    <row r="438" spans="3:7" ht="15.75" thickBot="1" x14ac:dyDescent="0.3">
      <c r="C438" t="s">
        <v>1041</v>
      </c>
      <c r="D438" s="219" t="s">
        <v>441</v>
      </c>
      <c r="E438" s="225">
        <v>2.9</v>
      </c>
      <c r="F438" s="238">
        <f t="shared" si="6"/>
        <v>6.2582397649952562E-2</v>
      </c>
      <c r="G438" s="220" t="s">
        <v>1335</v>
      </c>
    </row>
    <row r="439" spans="3:7" ht="15.75" thickBot="1" x14ac:dyDescent="0.3">
      <c r="C439" t="s">
        <v>1081</v>
      </c>
      <c r="D439" s="219" t="s">
        <v>447</v>
      </c>
      <c r="E439" s="225">
        <v>2.9</v>
      </c>
      <c r="F439" s="238">
        <f t="shared" si="6"/>
        <v>6.2838991673966227E-2</v>
      </c>
      <c r="G439" s="220" t="s">
        <v>1335</v>
      </c>
    </row>
    <row r="440" spans="3:7" ht="15.75" thickBot="1" x14ac:dyDescent="0.3">
      <c r="C440" t="s">
        <v>1101</v>
      </c>
      <c r="D440" t="s">
        <v>443</v>
      </c>
      <c r="E440" s="225">
        <v>2.9</v>
      </c>
      <c r="F440" s="238">
        <f t="shared" si="6"/>
        <v>6.3095585697979892E-2</v>
      </c>
      <c r="G440" s="220" t="s">
        <v>1335</v>
      </c>
    </row>
    <row r="441" spans="3:7" ht="15.75" thickBot="1" x14ac:dyDescent="0.3">
      <c r="C441" t="s">
        <v>1167</v>
      </c>
      <c r="D441" t="s">
        <v>443</v>
      </c>
      <c r="E441" s="225">
        <v>2.9</v>
      </c>
      <c r="F441" s="238">
        <f t="shared" si="6"/>
        <v>6.3352179721993557E-2</v>
      </c>
      <c r="G441" s="220" t="s">
        <v>1335</v>
      </c>
    </row>
    <row r="442" spans="3:7" ht="15.75" thickBot="1" x14ac:dyDescent="0.3">
      <c r="C442" t="s">
        <v>714</v>
      </c>
      <c r="D442" s="219" t="s">
        <v>466</v>
      </c>
      <c r="E442" s="225">
        <v>2.9</v>
      </c>
      <c r="F442" s="238">
        <f t="shared" si="6"/>
        <v>6.3608773746007222E-2</v>
      </c>
      <c r="G442" s="220" t="s">
        <v>1335</v>
      </c>
    </row>
    <row r="443" spans="3:7" ht="15.75" thickBot="1" x14ac:dyDescent="0.3">
      <c r="C443" t="s">
        <v>714</v>
      </c>
      <c r="D443" s="219" t="s">
        <v>466</v>
      </c>
      <c r="E443" s="225">
        <v>2.9</v>
      </c>
      <c r="F443" s="238">
        <f t="shared" si="6"/>
        <v>6.3865367770020887E-2</v>
      </c>
      <c r="G443" s="220" t="s">
        <v>1335</v>
      </c>
    </row>
    <row r="444" spans="3:7" ht="15.75" thickBot="1" x14ac:dyDescent="0.3">
      <c r="C444" t="s">
        <v>637</v>
      </c>
      <c r="D444" s="219" t="s">
        <v>466</v>
      </c>
      <c r="E444" s="225">
        <v>2.9</v>
      </c>
      <c r="F444" s="238">
        <f t="shared" si="6"/>
        <v>6.4121961794034552E-2</v>
      </c>
      <c r="G444" s="220" t="s">
        <v>1335</v>
      </c>
    </row>
    <row r="445" spans="3:7" ht="15.75" thickBot="1" x14ac:dyDescent="0.3">
      <c r="C445" t="s">
        <v>641</v>
      </c>
      <c r="D445" s="219" t="s">
        <v>447</v>
      </c>
      <c r="E445" s="225">
        <v>3</v>
      </c>
      <c r="F445" s="238">
        <f t="shared" si="6"/>
        <v>6.4387403887841782E-2</v>
      </c>
      <c r="G445" s="220" t="s">
        <v>1335</v>
      </c>
    </row>
    <row r="446" spans="3:7" ht="15.75" thickBot="1" x14ac:dyDescent="0.3">
      <c r="C446" t="s">
        <v>700</v>
      </c>
      <c r="D446" t="s">
        <v>443</v>
      </c>
      <c r="E446" s="225">
        <v>3</v>
      </c>
      <c r="F446" s="238">
        <f t="shared" si="6"/>
        <v>6.4652845981649013E-2</v>
      </c>
      <c r="G446" s="220" t="s">
        <v>1335</v>
      </c>
    </row>
    <row r="447" spans="3:7" ht="15.75" thickBot="1" x14ac:dyDescent="0.3">
      <c r="C447" t="s">
        <v>738</v>
      </c>
      <c r="D447" s="219" t="s">
        <v>445</v>
      </c>
      <c r="E447" s="225">
        <v>3</v>
      </c>
      <c r="F447" s="238">
        <f t="shared" si="6"/>
        <v>6.4918288075456243E-2</v>
      </c>
      <c r="G447" s="220" t="s">
        <v>1335</v>
      </c>
    </row>
    <row r="448" spans="3:7" ht="15.75" thickBot="1" x14ac:dyDescent="0.3">
      <c r="C448" t="s">
        <v>808</v>
      </c>
      <c r="D448" s="219" t="s">
        <v>524</v>
      </c>
      <c r="E448" s="225">
        <v>3</v>
      </c>
      <c r="F448" s="238">
        <f t="shared" si="6"/>
        <v>6.5183730169263474E-2</v>
      </c>
      <c r="G448" s="220" t="s">
        <v>1335</v>
      </c>
    </row>
    <row r="449" spans="3:7" ht="15.75" thickBot="1" x14ac:dyDescent="0.3">
      <c r="C449" t="s">
        <v>815</v>
      </c>
      <c r="D449" s="219" t="s">
        <v>524</v>
      </c>
      <c r="E449" s="225">
        <v>3</v>
      </c>
      <c r="F449" s="238">
        <f t="shared" si="6"/>
        <v>6.5449172263070704E-2</v>
      </c>
      <c r="G449" s="220" t="s">
        <v>1335</v>
      </c>
    </row>
    <row r="450" spans="3:7" ht="15.75" thickBot="1" x14ac:dyDescent="0.3">
      <c r="C450" t="s">
        <v>949</v>
      </c>
      <c r="D450" s="219" t="s">
        <v>447</v>
      </c>
      <c r="E450" s="225">
        <v>3</v>
      </c>
      <c r="F450" s="238">
        <f t="shared" si="6"/>
        <v>6.5714614356877935E-2</v>
      </c>
      <c r="G450" s="220" t="s">
        <v>1335</v>
      </c>
    </row>
    <row r="451" spans="3:7" ht="15.75" thickBot="1" x14ac:dyDescent="0.3">
      <c r="C451" t="s">
        <v>641</v>
      </c>
      <c r="D451" s="219" t="s">
        <v>447</v>
      </c>
      <c r="E451" s="225">
        <v>3</v>
      </c>
      <c r="F451" s="238">
        <f t="shared" si="6"/>
        <v>6.5980056450685165E-2</v>
      </c>
      <c r="G451" s="220" t="s">
        <v>1335</v>
      </c>
    </row>
    <row r="452" spans="3:7" ht="15.75" thickBot="1" x14ac:dyDescent="0.3">
      <c r="C452" t="s">
        <v>1164</v>
      </c>
      <c r="D452" s="219" t="s">
        <v>466</v>
      </c>
      <c r="E452" s="225">
        <v>3</v>
      </c>
      <c r="F452" s="238">
        <f t="shared" si="6"/>
        <v>6.6245498544492395E-2</v>
      </c>
      <c r="G452" s="220" t="s">
        <v>1335</v>
      </c>
    </row>
    <row r="453" spans="3:7" ht="15.75" thickBot="1" x14ac:dyDescent="0.3">
      <c r="C453" t="s">
        <v>1228</v>
      </c>
      <c r="D453" s="219" t="s">
        <v>447</v>
      </c>
      <c r="E453" s="225">
        <v>3</v>
      </c>
      <c r="F453" s="238">
        <f t="shared" si="6"/>
        <v>6.6510940638299626E-2</v>
      </c>
      <c r="G453" s="220" t="s">
        <v>1335</v>
      </c>
    </row>
    <row r="454" spans="3:7" ht="15.75" thickBot="1" x14ac:dyDescent="0.3">
      <c r="C454" t="s">
        <v>1164</v>
      </c>
      <c r="D454" s="219" t="s">
        <v>466</v>
      </c>
      <c r="E454" s="225">
        <v>3</v>
      </c>
      <c r="F454" s="238">
        <f t="shared" si="6"/>
        <v>6.6776382732106856E-2</v>
      </c>
      <c r="G454" s="220" t="s">
        <v>1335</v>
      </c>
    </row>
    <row r="455" spans="3:7" ht="15.75" thickBot="1" x14ac:dyDescent="0.3">
      <c r="C455" t="s">
        <v>734</v>
      </c>
      <c r="D455" t="s">
        <v>443</v>
      </c>
      <c r="E455" s="225">
        <v>3.1</v>
      </c>
      <c r="F455" s="238">
        <f t="shared" si="6"/>
        <v>6.7050672895707666E-2</v>
      </c>
      <c r="G455" s="220" t="s">
        <v>1335</v>
      </c>
    </row>
    <row r="456" spans="3:7" ht="15.75" thickBot="1" x14ac:dyDescent="0.3">
      <c r="C456" t="s">
        <v>769</v>
      </c>
      <c r="D456" s="219" t="s">
        <v>441</v>
      </c>
      <c r="E456" s="225">
        <v>3.1</v>
      </c>
      <c r="F456" s="238">
        <f t="shared" si="6"/>
        <v>6.7324963059308476E-2</v>
      </c>
      <c r="G456" s="220" t="s">
        <v>1335</v>
      </c>
    </row>
    <row r="457" spans="3:7" ht="15.75" thickBot="1" x14ac:dyDescent="0.3">
      <c r="C457" t="s">
        <v>1029</v>
      </c>
      <c r="D457" t="s">
        <v>443</v>
      </c>
      <c r="E457" s="225">
        <v>3.1</v>
      </c>
      <c r="F457" s="238">
        <f t="shared" ref="F457:F520" si="7">E457/$S$22+F456</f>
        <v>6.7599253222909286E-2</v>
      </c>
      <c r="G457" s="220" t="s">
        <v>1335</v>
      </c>
    </row>
    <row r="458" spans="3:7" ht="15.75" thickBot="1" x14ac:dyDescent="0.3">
      <c r="C458" t="s">
        <v>1032</v>
      </c>
      <c r="D458" t="s">
        <v>443</v>
      </c>
      <c r="E458" s="225">
        <v>3.1</v>
      </c>
      <c r="F458" s="238">
        <f t="shared" si="7"/>
        <v>6.7873543386510096E-2</v>
      </c>
      <c r="G458" s="220" t="s">
        <v>1335</v>
      </c>
    </row>
    <row r="459" spans="3:7" ht="15.75" thickBot="1" x14ac:dyDescent="0.3">
      <c r="C459" t="s">
        <v>1032</v>
      </c>
      <c r="D459" t="s">
        <v>443</v>
      </c>
      <c r="E459" s="225">
        <v>3.1</v>
      </c>
      <c r="F459" s="238">
        <f t="shared" si="7"/>
        <v>6.8147833550110906E-2</v>
      </c>
      <c r="G459" s="220" t="s">
        <v>1335</v>
      </c>
    </row>
    <row r="460" spans="3:7" ht="15.75" thickBot="1" x14ac:dyDescent="0.3">
      <c r="C460" t="s">
        <v>805</v>
      </c>
      <c r="D460" s="219" t="s">
        <v>441</v>
      </c>
      <c r="E460" s="225">
        <v>3.1</v>
      </c>
      <c r="F460" s="238">
        <f t="shared" si="7"/>
        <v>6.8422123713711716E-2</v>
      </c>
      <c r="G460" s="220" t="s">
        <v>1335</v>
      </c>
    </row>
    <row r="461" spans="3:7" ht="15.75" thickBot="1" x14ac:dyDescent="0.3">
      <c r="C461" t="s">
        <v>547</v>
      </c>
      <c r="D461" s="219" t="s">
        <v>441</v>
      </c>
      <c r="E461" s="225">
        <v>3.2</v>
      </c>
      <c r="F461" s="238">
        <f t="shared" si="7"/>
        <v>6.8705261947106105E-2</v>
      </c>
      <c r="G461" s="220" t="s">
        <v>1335</v>
      </c>
    </row>
    <row r="462" spans="3:7" ht="15.75" thickBot="1" x14ac:dyDescent="0.3">
      <c r="C462" t="s">
        <v>583</v>
      </c>
      <c r="D462" t="s">
        <v>443</v>
      </c>
      <c r="E462" s="225">
        <v>3.2</v>
      </c>
      <c r="F462" s="238">
        <f t="shared" si="7"/>
        <v>6.8988400180500495E-2</v>
      </c>
      <c r="G462" s="220" t="s">
        <v>1335</v>
      </c>
    </row>
    <row r="463" spans="3:7" ht="15.75" thickBot="1" x14ac:dyDescent="0.3">
      <c r="C463" t="s">
        <v>586</v>
      </c>
      <c r="D463" s="219" t="s">
        <v>466</v>
      </c>
      <c r="E463" s="225">
        <v>3.2</v>
      </c>
      <c r="F463" s="238">
        <f t="shared" si="7"/>
        <v>6.9271538413894884E-2</v>
      </c>
      <c r="G463" s="220" t="s">
        <v>1335</v>
      </c>
    </row>
    <row r="464" spans="3:7" ht="15.75" thickBot="1" x14ac:dyDescent="0.3">
      <c r="C464" t="s">
        <v>651</v>
      </c>
      <c r="D464" s="219" t="s">
        <v>447</v>
      </c>
      <c r="E464" s="225">
        <v>3.2</v>
      </c>
      <c r="F464" s="238">
        <f t="shared" si="7"/>
        <v>6.9554676647289274E-2</v>
      </c>
      <c r="G464" s="220" t="s">
        <v>1335</v>
      </c>
    </row>
    <row r="465" spans="3:7" ht="15.75" thickBot="1" x14ac:dyDescent="0.3">
      <c r="C465" t="s">
        <v>725</v>
      </c>
      <c r="D465" s="219" t="s">
        <v>447</v>
      </c>
      <c r="E465" s="225">
        <v>3.2</v>
      </c>
      <c r="F465" s="238">
        <f t="shared" si="7"/>
        <v>6.9837814880683663E-2</v>
      </c>
      <c r="G465" s="220" t="s">
        <v>1335</v>
      </c>
    </row>
    <row r="466" spans="3:7" ht="15.75" thickBot="1" x14ac:dyDescent="0.3">
      <c r="C466" t="s">
        <v>874</v>
      </c>
      <c r="D466" t="s">
        <v>443</v>
      </c>
      <c r="E466" s="225">
        <v>3.2</v>
      </c>
      <c r="F466" s="238">
        <f t="shared" si="7"/>
        <v>7.0120953114078052E-2</v>
      </c>
      <c r="G466" s="220" t="s">
        <v>1335</v>
      </c>
    </row>
    <row r="467" spans="3:7" ht="15.75" thickBot="1" x14ac:dyDescent="0.3">
      <c r="C467" t="s">
        <v>978</v>
      </c>
      <c r="D467" s="219" t="s">
        <v>445</v>
      </c>
      <c r="E467" s="225">
        <v>3.2</v>
      </c>
      <c r="F467" s="238">
        <f t="shared" si="7"/>
        <v>7.0404091347472442E-2</v>
      </c>
      <c r="G467" s="220" t="s">
        <v>1335</v>
      </c>
    </row>
    <row r="468" spans="3:7" ht="15.75" thickBot="1" x14ac:dyDescent="0.3">
      <c r="C468" t="s">
        <v>547</v>
      </c>
      <c r="D468" s="219" t="s">
        <v>441</v>
      </c>
      <c r="E468" s="225">
        <v>3.2</v>
      </c>
      <c r="F468" s="238">
        <f t="shared" si="7"/>
        <v>7.0687229580866831E-2</v>
      </c>
      <c r="G468" s="220" t="s">
        <v>1335</v>
      </c>
    </row>
    <row r="469" spans="3:7" ht="15.75" thickBot="1" x14ac:dyDescent="0.3">
      <c r="C469" t="s">
        <v>547</v>
      </c>
      <c r="D469" s="219" t="s">
        <v>441</v>
      </c>
      <c r="E469" s="225">
        <v>3.2</v>
      </c>
      <c r="F469" s="238">
        <f t="shared" si="7"/>
        <v>7.097036781426122E-2</v>
      </c>
      <c r="G469" s="220" t="s">
        <v>1335</v>
      </c>
    </row>
    <row r="470" spans="3:7" ht="15.75" thickBot="1" x14ac:dyDescent="0.3">
      <c r="C470" t="s">
        <v>874</v>
      </c>
      <c r="D470" t="s">
        <v>443</v>
      </c>
      <c r="E470" s="225">
        <v>3.2</v>
      </c>
      <c r="F470" s="238">
        <f t="shared" si="7"/>
        <v>7.125350604765561E-2</v>
      </c>
      <c r="G470" s="220" t="s">
        <v>1335</v>
      </c>
    </row>
    <row r="471" spans="3:7" ht="15.75" thickBot="1" x14ac:dyDescent="0.3">
      <c r="C471" t="s">
        <v>1066</v>
      </c>
      <c r="D471" s="219" t="s">
        <v>447</v>
      </c>
      <c r="E471" s="225">
        <v>3.2</v>
      </c>
      <c r="F471" s="238">
        <f t="shared" si="7"/>
        <v>7.1536644281049999E-2</v>
      </c>
      <c r="G471" s="220" t="s">
        <v>1335</v>
      </c>
    </row>
    <row r="472" spans="3:7" ht="15.75" thickBot="1" x14ac:dyDescent="0.3">
      <c r="C472" t="s">
        <v>1084</v>
      </c>
      <c r="D472" s="219" t="s">
        <v>473</v>
      </c>
      <c r="E472" s="225">
        <v>3.2</v>
      </c>
      <c r="F472" s="238">
        <f t="shared" si="7"/>
        <v>7.1819782514444389E-2</v>
      </c>
      <c r="G472" s="220" t="s">
        <v>1335</v>
      </c>
    </row>
    <row r="473" spans="3:7" ht="15.75" thickBot="1" x14ac:dyDescent="0.3">
      <c r="C473" t="s">
        <v>1224</v>
      </c>
      <c r="D473" t="s">
        <v>443</v>
      </c>
      <c r="E473" s="225">
        <v>3.2</v>
      </c>
      <c r="F473" s="238">
        <f t="shared" si="7"/>
        <v>7.2102920747838778E-2</v>
      </c>
      <c r="G473" s="220" t="s">
        <v>1335</v>
      </c>
    </row>
    <row r="474" spans="3:7" ht="15.75" thickBot="1" x14ac:dyDescent="0.3">
      <c r="C474" t="s">
        <v>1224</v>
      </c>
      <c r="D474" t="s">
        <v>443</v>
      </c>
      <c r="E474" s="225">
        <v>3.2</v>
      </c>
      <c r="F474" s="238">
        <f t="shared" si="7"/>
        <v>7.2386058981233167E-2</v>
      </c>
      <c r="G474" s="220" t="s">
        <v>1335</v>
      </c>
    </row>
    <row r="475" spans="3:7" ht="15.75" thickBot="1" x14ac:dyDescent="0.3">
      <c r="C475" t="s">
        <v>1313</v>
      </c>
      <c r="D475" s="219" t="s">
        <v>447</v>
      </c>
      <c r="E475" s="225">
        <v>3.2</v>
      </c>
      <c r="F475" s="238">
        <f t="shared" si="7"/>
        <v>7.2669197214627557E-2</v>
      </c>
      <c r="G475" s="220" t="s">
        <v>1335</v>
      </c>
    </row>
    <row r="476" spans="3:7" ht="15.75" thickBot="1" x14ac:dyDescent="0.3">
      <c r="C476" t="s">
        <v>604</v>
      </c>
      <c r="D476" t="s">
        <v>443</v>
      </c>
      <c r="E476" s="225">
        <v>3.3</v>
      </c>
      <c r="F476" s="238">
        <f t="shared" si="7"/>
        <v>7.2961183517815512E-2</v>
      </c>
      <c r="G476" s="220" t="s">
        <v>1335</v>
      </c>
    </row>
    <row r="477" spans="3:7" ht="15.75" thickBot="1" x14ac:dyDescent="0.3">
      <c r="C477" t="s">
        <v>660</v>
      </c>
      <c r="D477" t="s">
        <v>443</v>
      </c>
      <c r="E477" s="225">
        <v>3.3</v>
      </c>
      <c r="F477" s="238">
        <f t="shared" si="7"/>
        <v>7.3253169821003467E-2</v>
      </c>
      <c r="G477" s="220" t="s">
        <v>1335</v>
      </c>
    </row>
    <row r="478" spans="3:7" ht="15.75" thickBot="1" x14ac:dyDescent="0.3">
      <c r="C478" t="s">
        <v>677</v>
      </c>
      <c r="D478" s="219" t="s">
        <v>447</v>
      </c>
      <c r="E478" s="225">
        <v>3.3</v>
      </c>
      <c r="F478" s="238">
        <f t="shared" si="7"/>
        <v>7.3545156124191421E-2</v>
      </c>
      <c r="G478" s="220" t="s">
        <v>1335</v>
      </c>
    </row>
    <row r="479" spans="3:7" ht="15.75" thickBot="1" x14ac:dyDescent="0.3">
      <c r="C479" t="s">
        <v>728</v>
      </c>
      <c r="D479" s="219" t="s">
        <v>447</v>
      </c>
      <c r="E479" s="225">
        <v>3.3</v>
      </c>
      <c r="F479" s="238">
        <f t="shared" si="7"/>
        <v>7.3837142427379376E-2</v>
      </c>
      <c r="G479" s="220" t="s">
        <v>1335</v>
      </c>
    </row>
    <row r="480" spans="3:7" ht="15.75" thickBot="1" x14ac:dyDescent="0.3">
      <c r="C480" t="s">
        <v>604</v>
      </c>
      <c r="D480" t="s">
        <v>443</v>
      </c>
      <c r="E480" s="225">
        <v>3.3</v>
      </c>
      <c r="F480" s="238">
        <f t="shared" si="7"/>
        <v>7.4129128730567331E-2</v>
      </c>
      <c r="G480" s="220" t="s">
        <v>1335</v>
      </c>
    </row>
    <row r="481" spans="3:7" ht="15.75" thickBot="1" x14ac:dyDescent="0.3">
      <c r="C481" t="s">
        <v>916</v>
      </c>
      <c r="D481" s="219" t="s">
        <v>447</v>
      </c>
      <c r="E481" s="225">
        <v>3.3</v>
      </c>
      <c r="F481" s="238">
        <f t="shared" si="7"/>
        <v>7.4421115033755286E-2</v>
      </c>
      <c r="G481" s="220" t="s">
        <v>1335</v>
      </c>
    </row>
    <row r="482" spans="3:7" ht="15.75" thickBot="1" x14ac:dyDescent="0.3">
      <c r="C482" t="s">
        <v>961</v>
      </c>
      <c r="D482" s="219" t="s">
        <v>466</v>
      </c>
      <c r="E482" s="225">
        <v>3.3</v>
      </c>
      <c r="F482" s="238">
        <f t="shared" si="7"/>
        <v>7.4713101336943241E-2</v>
      </c>
      <c r="G482" s="220" t="s">
        <v>1335</v>
      </c>
    </row>
    <row r="483" spans="3:7" ht="15.75" thickBot="1" x14ac:dyDescent="0.3">
      <c r="C483" t="s">
        <v>728</v>
      </c>
      <c r="D483" s="219" t="s">
        <v>447</v>
      </c>
      <c r="E483" s="225">
        <v>3.3</v>
      </c>
      <c r="F483" s="238">
        <f t="shared" si="7"/>
        <v>7.5005087640131196E-2</v>
      </c>
      <c r="G483" s="220" t="s">
        <v>1335</v>
      </c>
    </row>
    <row r="484" spans="3:7" ht="15.75" thickBot="1" x14ac:dyDescent="0.3">
      <c r="C484" t="s">
        <v>1103</v>
      </c>
      <c r="D484" s="219" t="s">
        <v>441</v>
      </c>
      <c r="E484" s="225">
        <v>3.3</v>
      </c>
      <c r="F484" s="238">
        <f t="shared" si="7"/>
        <v>7.5297073943319151E-2</v>
      </c>
      <c r="G484" s="220" t="s">
        <v>1335</v>
      </c>
    </row>
    <row r="485" spans="3:7" ht="15.75" thickBot="1" x14ac:dyDescent="0.3">
      <c r="C485" t="s">
        <v>1117</v>
      </c>
      <c r="D485" s="219" t="s">
        <v>441</v>
      </c>
      <c r="E485" s="225">
        <v>3.3</v>
      </c>
      <c r="F485" s="238">
        <f t="shared" si="7"/>
        <v>7.5589060246507106E-2</v>
      </c>
      <c r="G485" s="220" t="s">
        <v>1335</v>
      </c>
    </row>
    <row r="486" spans="3:7" ht="15.75" thickBot="1" x14ac:dyDescent="0.3">
      <c r="C486" t="s">
        <v>1120</v>
      </c>
      <c r="D486" t="s">
        <v>443</v>
      </c>
      <c r="E486" s="225">
        <v>3.3</v>
      </c>
      <c r="F486" s="238">
        <f t="shared" si="7"/>
        <v>7.5881046549695061E-2</v>
      </c>
      <c r="G486" s="220" t="s">
        <v>1335</v>
      </c>
    </row>
    <row r="487" spans="3:7" ht="15.75" thickBot="1" x14ac:dyDescent="0.3">
      <c r="C487" t="s">
        <v>1120</v>
      </c>
      <c r="D487" t="s">
        <v>443</v>
      </c>
      <c r="E487" s="225">
        <v>3.3</v>
      </c>
      <c r="F487" s="238">
        <f t="shared" si="7"/>
        <v>7.6173032852883016E-2</v>
      </c>
      <c r="G487" s="220" t="s">
        <v>1335</v>
      </c>
    </row>
    <row r="488" spans="3:7" ht="15.75" thickBot="1" x14ac:dyDescent="0.3">
      <c r="C488" t="s">
        <v>1200</v>
      </c>
      <c r="D488" s="219" t="s">
        <v>466</v>
      </c>
      <c r="E488" s="225">
        <v>3.3</v>
      </c>
      <c r="F488" s="238">
        <f t="shared" si="7"/>
        <v>7.6465019156070971E-2</v>
      </c>
      <c r="G488" s="220" t="s">
        <v>1335</v>
      </c>
    </row>
    <row r="489" spans="3:7" ht="15.75" thickBot="1" x14ac:dyDescent="0.3">
      <c r="C489" t="s">
        <v>916</v>
      </c>
      <c r="D489" s="219" t="s">
        <v>447</v>
      </c>
      <c r="E489" s="225">
        <v>3.3</v>
      </c>
      <c r="F489" s="238">
        <f t="shared" si="7"/>
        <v>7.6757005459258926E-2</v>
      </c>
      <c r="G489" s="220" t="s">
        <v>1335</v>
      </c>
    </row>
    <row r="490" spans="3:7" ht="15.75" thickBot="1" x14ac:dyDescent="0.3">
      <c r="C490" t="s">
        <v>1217</v>
      </c>
      <c r="D490" s="219" t="s">
        <v>441</v>
      </c>
      <c r="E490" s="225">
        <v>3.3</v>
      </c>
      <c r="F490" s="238">
        <f t="shared" si="7"/>
        <v>7.7048991762446881E-2</v>
      </c>
      <c r="G490" s="220" t="s">
        <v>1335</v>
      </c>
    </row>
    <row r="491" spans="3:7" ht="15.75" thickBot="1" x14ac:dyDescent="0.3">
      <c r="C491" t="s">
        <v>1227</v>
      </c>
      <c r="D491" s="219" t="s">
        <v>447</v>
      </c>
      <c r="E491" s="225">
        <v>3.3</v>
      </c>
      <c r="F491" s="238">
        <f t="shared" si="7"/>
        <v>7.7340978065634836E-2</v>
      </c>
      <c r="G491" s="220" t="s">
        <v>1335</v>
      </c>
    </row>
    <row r="492" spans="3:7" ht="15.75" thickBot="1" x14ac:dyDescent="0.3">
      <c r="C492" t="s">
        <v>1234</v>
      </c>
      <c r="D492" s="219" t="s">
        <v>447</v>
      </c>
      <c r="E492" s="225">
        <v>3.3</v>
      </c>
      <c r="F492" s="238">
        <f t="shared" si="7"/>
        <v>7.7632964368822791E-2</v>
      </c>
      <c r="G492" s="220" t="s">
        <v>1335</v>
      </c>
    </row>
    <row r="493" spans="3:7" ht="15.75" thickBot="1" x14ac:dyDescent="0.3">
      <c r="C493" t="s">
        <v>1242</v>
      </c>
      <c r="D493" s="219" t="s">
        <v>441</v>
      </c>
      <c r="E493" s="225">
        <v>3.3</v>
      </c>
      <c r="F493" s="238">
        <f t="shared" si="7"/>
        <v>7.7924950672010745E-2</v>
      </c>
      <c r="G493" s="220" t="s">
        <v>1335</v>
      </c>
    </row>
    <row r="494" spans="3:7" ht="15.75" thickBot="1" x14ac:dyDescent="0.3">
      <c r="C494" t="s">
        <v>1267</v>
      </c>
      <c r="D494" s="219" t="s">
        <v>447</v>
      </c>
      <c r="E494" s="225">
        <v>3.3</v>
      </c>
      <c r="F494" s="238">
        <f t="shared" si="7"/>
        <v>7.82169369751987E-2</v>
      </c>
      <c r="G494" s="220" t="s">
        <v>1335</v>
      </c>
    </row>
    <row r="495" spans="3:7" ht="15.75" thickBot="1" x14ac:dyDescent="0.3">
      <c r="C495" t="s">
        <v>1307</v>
      </c>
      <c r="D495" s="219" t="s">
        <v>447</v>
      </c>
      <c r="E495" s="225">
        <v>3.3</v>
      </c>
      <c r="F495" s="238">
        <f t="shared" si="7"/>
        <v>7.8508923278386655E-2</v>
      </c>
      <c r="G495" s="220" t="s">
        <v>1335</v>
      </c>
    </row>
    <row r="496" spans="3:7" ht="15.75" thickBot="1" x14ac:dyDescent="0.3">
      <c r="C496" t="s">
        <v>1328</v>
      </c>
      <c r="D496" t="s">
        <v>443</v>
      </c>
      <c r="E496" s="225">
        <v>3.3</v>
      </c>
      <c r="F496" s="238">
        <f t="shared" si="7"/>
        <v>7.880090958157461E-2</v>
      </c>
      <c r="G496" s="220" t="s">
        <v>1335</v>
      </c>
    </row>
    <row r="497" spans="3:7" ht="15.75" thickBot="1" x14ac:dyDescent="0.3">
      <c r="C497" t="s">
        <v>608</v>
      </c>
      <c r="D497" s="219" t="s">
        <v>445</v>
      </c>
      <c r="E497" s="225">
        <v>3.4</v>
      </c>
      <c r="F497" s="238">
        <f t="shared" si="7"/>
        <v>7.9101743954556145E-2</v>
      </c>
      <c r="G497" s="220" t="s">
        <v>1335</v>
      </c>
    </row>
    <row r="498" spans="3:7" ht="15.75" thickBot="1" x14ac:dyDescent="0.3">
      <c r="C498" t="s">
        <v>703</v>
      </c>
      <c r="D498" s="219" t="s">
        <v>447</v>
      </c>
      <c r="E498" s="225">
        <v>3.4</v>
      </c>
      <c r="F498" s="238">
        <f t="shared" si="7"/>
        <v>7.9402578327537679E-2</v>
      </c>
      <c r="G498" s="220" t="s">
        <v>1335</v>
      </c>
    </row>
    <row r="499" spans="3:7" ht="15.75" thickBot="1" x14ac:dyDescent="0.3">
      <c r="C499" t="s">
        <v>768</v>
      </c>
      <c r="D499" s="219" t="s">
        <v>441</v>
      </c>
      <c r="E499" s="225">
        <v>3.4</v>
      </c>
      <c r="F499" s="238">
        <f t="shared" si="7"/>
        <v>7.9703412700519213E-2</v>
      </c>
      <c r="G499" s="220" t="s">
        <v>1335</v>
      </c>
    </row>
    <row r="500" spans="3:7" ht="15.75" thickBot="1" x14ac:dyDescent="0.3">
      <c r="C500" t="s">
        <v>885</v>
      </c>
      <c r="D500" t="s">
        <v>443</v>
      </c>
      <c r="E500" s="225">
        <v>3.4</v>
      </c>
      <c r="F500" s="238">
        <f t="shared" si="7"/>
        <v>8.0004247073500748E-2</v>
      </c>
      <c r="G500" s="220" t="s">
        <v>1335</v>
      </c>
    </row>
    <row r="501" spans="3:7" ht="15.75" thickBot="1" x14ac:dyDescent="0.3">
      <c r="C501" t="s">
        <v>925</v>
      </c>
      <c r="D501" s="219" t="s">
        <v>466</v>
      </c>
      <c r="E501" s="225">
        <v>3.4</v>
      </c>
      <c r="F501" s="238">
        <f t="shared" si="7"/>
        <v>8.0305081446482282E-2</v>
      </c>
      <c r="G501" s="220" t="s">
        <v>1335</v>
      </c>
    </row>
    <row r="502" spans="3:7" ht="15.75" thickBot="1" x14ac:dyDescent="0.3">
      <c r="C502" t="s">
        <v>972</v>
      </c>
      <c r="D502" s="219" t="s">
        <v>445</v>
      </c>
      <c r="E502" s="225">
        <v>3.4</v>
      </c>
      <c r="F502" s="238">
        <f t="shared" si="7"/>
        <v>8.0605915819463816E-2</v>
      </c>
      <c r="G502" s="220" t="s">
        <v>1335</v>
      </c>
    </row>
    <row r="503" spans="3:7" ht="15.75" thickBot="1" x14ac:dyDescent="0.3">
      <c r="C503" t="s">
        <v>608</v>
      </c>
      <c r="D503" s="219" t="s">
        <v>445</v>
      </c>
      <c r="E503" s="225">
        <v>3.4</v>
      </c>
      <c r="F503" s="238">
        <f t="shared" si="7"/>
        <v>8.0906750192445351E-2</v>
      </c>
      <c r="G503" s="220" t="s">
        <v>1335</v>
      </c>
    </row>
    <row r="504" spans="3:7" ht="15.75" thickBot="1" x14ac:dyDescent="0.3">
      <c r="C504" t="s">
        <v>1030</v>
      </c>
      <c r="D504" t="s">
        <v>443</v>
      </c>
      <c r="E504" s="225">
        <v>3.4</v>
      </c>
      <c r="F504" s="238">
        <f t="shared" si="7"/>
        <v>8.1207584565426885E-2</v>
      </c>
      <c r="G504" s="220" t="s">
        <v>1335</v>
      </c>
    </row>
    <row r="505" spans="3:7" ht="15.75" thickBot="1" x14ac:dyDescent="0.3">
      <c r="C505" t="s">
        <v>1036</v>
      </c>
      <c r="D505" s="219" t="s">
        <v>447</v>
      </c>
      <c r="E505" s="225">
        <v>3.4</v>
      </c>
      <c r="F505" s="238">
        <f t="shared" si="7"/>
        <v>8.150841893840842E-2</v>
      </c>
      <c r="G505" s="220" t="s">
        <v>1335</v>
      </c>
    </row>
    <row r="506" spans="3:7" ht="15.75" thickBot="1" x14ac:dyDescent="0.3">
      <c r="C506" t="s">
        <v>1042</v>
      </c>
      <c r="D506" s="219" t="s">
        <v>447</v>
      </c>
      <c r="E506" s="225">
        <v>3.4</v>
      </c>
      <c r="F506" s="238">
        <f t="shared" si="7"/>
        <v>8.1809253311389954E-2</v>
      </c>
      <c r="G506" s="220" t="s">
        <v>1335</v>
      </c>
    </row>
    <row r="507" spans="3:7" ht="15.75" thickBot="1" x14ac:dyDescent="0.3">
      <c r="C507" t="s">
        <v>1045</v>
      </c>
      <c r="D507" s="219" t="s">
        <v>447</v>
      </c>
      <c r="E507" s="225">
        <v>3.4</v>
      </c>
      <c r="F507" s="238">
        <f t="shared" si="7"/>
        <v>8.2110087684371488E-2</v>
      </c>
      <c r="G507" s="220" t="s">
        <v>1335</v>
      </c>
    </row>
    <row r="508" spans="3:7" ht="15.75" thickBot="1" x14ac:dyDescent="0.3">
      <c r="C508" t="s">
        <v>1036</v>
      </c>
      <c r="D508" s="219" t="s">
        <v>447</v>
      </c>
      <c r="E508" s="225">
        <v>3.4</v>
      </c>
      <c r="F508" s="238">
        <f t="shared" si="7"/>
        <v>8.2410922057353023E-2</v>
      </c>
      <c r="G508" s="220" t="s">
        <v>1335</v>
      </c>
    </row>
    <row r="509" spans="3:7" ht="15.75" thickBot="1" x14ac:dyDescent="0.3">
      <c r="C509" t="s">
        <v>1092</v>
      </c>
      <c r="D509" s="219" t="s">
        <v>441</v>
      </c>
      <c r="E509" s="225">
        <v>3.4</v>
      </c>
      <c r="F509" s="238">
        <f t="shared" si="7"/>
        <v>8.2711756430334557E-2</v>
      </c>
      <c r="G509" s="220" t="s">
        <v>1335</v>
      </c>
    </row>
    <row r="510" spans="3:7" ht="15.75" thickBot="1" x14ac:dyDescent="0.3">
      <c r="C510" t="s">
        <v>1100</v>
      </c>
      <c r="D510" t="s">
        <v>443</v>
      </c>
      <c r="E510" s="225">
        <v>3.4</v>
      </c>
      <c r="F510" s="238">
        <f t="shared" si="7"/>
        <v>8.3012590803316091E-2</v>
      </c>
      <c r="G510" s="220" t="s">
        <v>1335</v>
      </c>
    </row>
    <row r="511" spans="3:7" ht="15.75" thickBot="1" x14ac:dyDescent="0.3">
      <c r="C511" t="s">
        <v>1175</v>
      </c>
      <c r="D511" s="219" t="s">
        <v>447</v>
      </c>
      <c r="E511" s="225">
        <v>3.4</v>
      </c>
      <c r="F511" s="238">
        <f t="shared" si="7"/>
        <v>8.3313425176297626E-2</v>
      </c>
      <c r="G511" s="220" t="s">
        <v>1335</v>
      </c>
    </row>
    <row r="512" spans="3:7" ht="15.75" thickBot="1" x14ac:dyDescent="0.3">
      <c r="C512" t="s">
        <v>1176</v>
      </c>
      <c r="D512" s="219" t="s">
        <v>447</v>
      </c>
      <c r="E512" s="225">
        <v>3.4</v>
      </c>
      <c r="F512" s="238">
        <f t="shared" si="7"/>
        <v>8.361425954927916E-2</v>
      </c>
      <c r="G512" s="220" t="s">
        <v>1335</v>
      </c>
    </row>
    <row r="513" spans="3:7" ht="15.75" thickBot="1" x14ac:dyDescent="0.3">
      <c r="C513" t="s">
        <v>1100</v>
      </c>
      <c r="D513" t="s">
        <v>443</v>
      </c>
      <c r="E513" s="225">
        <v>3.4</v>
      </c>
      <c r="F513" s="238">
        <f t="shared" si="7"/>
        <v>8.3915093922260695E-2</v>
      </c>
      <c r="G513" s="220" t="s">
        <v>1335</v>
      </c>
    </row>
    <row r="514" spans="3:7" ht="15.75" thickBot="1" x14ac:dyDescent="0.3">
      <c r="C514" t="s">
        <v>1286</v>
      </c>
      <c r="D514" t="s">
        <v>443</v>
      </c>
      <c r="E514" s="225">
        <v>3.4</v>
      </c>
      <c r="F514" s="238">
        <f t="shared" si="7"/>
        <v>8.4215928295242229E-2</v>
      </c>
      <c r="G514" s="220" t="s">
        <v>1335</v>
      </c>
    </row>
    <row r="515" spans="3:7" ht="15.75" thickBot="1" x14ac:dyDescent="0.3">
      <c r="C515" t="s">
        <v>479</v>
      </c>
      <c r="D515" t="s">
        <v>443</v>
      </c>
      <c r="E515" s="225">
        <v>3.5</v>
      </c>
      <c r="F515" s="238">
        <f t="shared" si="7"/>
        <v>8.4525610738017343E-2</v>
      </c>
      <c r="G515" s="220" t="s">
        <v>1335</v>
      </c>
    </row>
    <row r="516" spans="3:7" ht="15.75" thickBot="1" x14ac:dyDescent="0.3">
      <c r="C516" t="s">
        <v>501</v>
      </c>
      <c r="D516" s="219" t="s">
        <v>445</v>
      </c>
      <c r="E516" s="225">
        <v>3.5</v>
      </c>
      <c r="F516" s="238">
        <f t="shared" si="7"/>
        <v>8.4835293180792457E-2</v>
      </c>
      <c r="G516" s="220" t="s">
        <v>1335</v>
      </c>
    </row>
    <row r="517" spans="3:7" ht="15.75" thickBot="1" x14ac:dyDescent="0.3">
      <c r="C517" t="s">
        <v>609</v>
      </c>
      <c r="D517" s="219" t="s">
        <v>447</v>
      </c>
      <c r="E517" s="225">
        <v>3.5</v>
      </c>
      <c r="F517" s="238">
        <f t="shared" si="7"/>
        <v>8.514497562356757E-2</v>
      </c>
      <c r="G517" s="220" t="s">
        <v>1335</v>
      </c>
    </row>
    <row r="518" spans="3:7" ht="15.75" thickBot="1" x14ac:dyDescent="0.3">
      <c r="C518" t="s">
        <v>664</v>
      </c>
      <c r="D518" s="219" t="s">
        <v>441</v>
      </c>
      <c r="E518" s="225">
        <v>3.5</v>
      </c>
      <c r="F518" s="238">
        <f t="shared" si="7"/>
        <v>8.5454658066342684E-2</v>
      </c>
      <c r="G518" s="220" t="s">
        <v>1335</v>
      </c>
    </row>
    <row r="519" spans="3:7" ht="15.75" thickBot="1" x14ac:dyDescent="0.3">
      <c r="C519" t="s">
        <v>665</v>
      </c>
      <c r="D519" s="219" t="s">
        <v>447</v>
      </c>
      <c r="E519" s="225">
        <v>3.5</v>
      </c>
      <c r="F519" s="238">
        <f t="shared" si="7"/>
        <v>8.5764340509117798E-2</v>
      </c>
      <c r="G519" s="220" t="s">
        <v>1335</v>
      </c>
    </row>
    <row r="520" spans="3:7" ht="15.75" thickBot="1" x14ac:dyDescent="0.3">
      <c r="C520" t="s">
        <v>779</v>
      </c>
      <c r="D520" s="219" t="s">
        <v>447</v>
      </c>
      <c r="E520" s="225">
        <v>3.5</v>
      </c>
      <c r="F520" s="238">
        <f t="shared" si="7"/>
        <v>8.6074022951892912E-2</v>
      </c>
      <c r="G520" s="220" t="s">
        <v>1335</v>
      </c>
    </row>
    <row r="521" spans="3:7" ht="15.75" thickBot="1" x14ac:dyDescent="0.3">
      <c r="C521" t="s">
        <v>917</v>
      </c>
      <c r="D521" s="219" t="s">
        <v>466</v>
      </c>
      <c r="E521" s="225">
        <v>3.5</v>
      </c>
      <c r="F521" s="238">
        <f t="shared" ref="F521:F584" si="8">E521/$S$22+F520</f>
        <v>8.6383705394668026E-2</v>
      </c>
      <c r="G521" s="220" t="s">
        <v>1335</v>
      </c>
    </row>
    <row r="522" spans="3:7" ht="15.75" thickBot="1" x14ac:dyDescent="0.3">
      <c r="C522" t="s">
        <v>1038</v>
      </c>
      <c r="D522" s="219" t="s">
        <v>447</v>
      </c>
      <c r="E522" s="225">
        <v>3.5</v>
      </c>
      <c r="F522" s="238">
        <f t="shared" si="8"/>
        <v>8.6693387837443139E-2</v>
      </c>
      <c r="G522" s="220" t="s">
        <v>1335</v>
      </c>
    </row>
    <row r="523" spans="3:7" ht="15.75" thickBot="1" x14ac:dyDescent="0.3">
      <c r="C523" t="s">
        <v>664</v>
      </c>
      <c r="D523" s="219" t="s">
        <v>441</v>
      </c>
      <c r="E523" s="225">
        <v>3.5</v>
      </c>
      <c r="F523" s="238">
        <f t="shared" si="8"/>
        <v>8.7003070280218253E-2</v>
      </c>
      <c r="G523" s="220" t="s">
        <v>1335</v>
      </c>
    </row>
    <row r="524" spans="3:7" ht="15.75" thickBot="1" x14ac:dyDescent="0.3">
      <c r="C524" t="s">
        <v>1065</v>
      </c>
      <c r="D524" s="219" t="s">
        <v>447</v>
      </c>
      <c r="E524" s="225">
        <v>3.5</v>
      </c>
      <c r="F524" s="238">
        <f t="shared" si="8"/>
        <v>8.7312752722993367E-2</v>
      </c>
      <c r="G524" s="220" t="s">
        <v>1335</v>
      </c>
    </row>
    <row r="525" spans="3:7" ht="15.75" thickBot="1" x14ac:dyDescent="0.3">
      <c r="C525" t="s">
        <v>1097</v>
      </c>
      <c r="D525" s="219" t="s">
        <v>447</v>
      </c>
      <c r="E525" s="225">
        <v>3.5</v>
      </c>
      <c r="F525" s="238">
        <f t="shared" si="8"/>
        <v>8.7622435165768481E-2</v>
      </c>
      <c r="G525" s="220" t="s">
        <v>1335</v>
      </c>
    </row>
    <row r="526" spans="3:7" ht="15.75" thickBot="1" x14ac:dyDescent="0.3">
      <c r="C526" t="s">
        <v>779</v>
      </c>
      <c r="D526" s="219" t="s">
        <v>447</v>
      </c>
      <c r="E526" s="225">
        <v>3.5</v>
      </c>
      <c r="F526" s="238">
        <f t="shared" si="8"/>
        <v>8.7932117608543595E-2</v>
      </c>
      <c r="G526" s="220" t="s">
        <v>1335</v>
      </c>
    </row>
    <row r="527" spans="3:7" ht="15.75" thickBot="1" x14ac:dyDescent="0.3">
      <c r="C527" t="s">
        <v>1097</v>
      </c>
      <c r="D527" s="219" t="s">
        <v>447</v>
      </c>
      <c r="E527" s="225">
        <v>3.5</v>
      </c>
      <c r="F527" s="238">
        <f t="shared" si="8"/>
        <v>8.8241800051318708E-2</v>
      </c>
      <c r="G527" s="220" t="s">
        <v>1335</v>
      </c>
    </row>
    <row r="528" spans="3:7" ht="15.75" thickBot="1" x14ac:dyDescent="0.3">
      <c r="C528" t="s">
        <v>1306</v>
      </c>
      <c r="D528" s="219" t="s">
        <v>447</v>
      </c>
      <c r="E528" s="225">
        <v>3.5</v>
      </c>
      <c r="F528" s="238">
        <f t="shared" si="8"/>
        <v>8.8551482494093822E-2</v>
      </c>
      <c r="G528" s="220" t="s">
        <v>1335</v>
      </c>
    </row>
    <row r="529" spans="3:7" ht="15.75" thickBot="1" x14ac:dyDescent="0.3">
      <c r="C529" t="s">
        <v>664</v>
      </c>
      <c r="D529" s="219" t="s">
        <v>441</v>
      </c>
      <c r="E529" s="225">
        <v>3.5</v>
      </c>
      <c r="F529" s="238">
        <f t="shared" si="8"/>
        <v>8.8861164936868936E-2</v>
      </c>
      <c r="G529" s="220" t="s">
        <v>1335</v>
      </c>
    </row>
    <row r="530" spans="3:7" ht="15.75" thickBot="1" x14ac:dyDescent="0.3">
      <c r="C530" t="s">
        <v>1308</v>
      </c>
      <c r="D530" t="s">
        <v>443</v>
      </c>
      <c r="E530" s="225">
        <v>3.5</v>
      </c>
      <c r="F530" s="238">
        <f t="shared" si="8"/>
        <v>8.917084737964405E-2</v>
      </c>
      <c r="G530" s="220" t="s">
        <v>1335</v>
      </c>
    </row>
    <row r="531" spans="3:7" ht="15.75" thickBot="1" x14ac:dyDescent="0.3">
      <c r="C531" t="s">
        <v>545</v>
      </c>
      <c r="D531" s="219" t="s">
        <v>441</v>
      </c>
      <c r="E531" s="225">
        <v>3.6</v>
      </c>
      <c r="F531" s="238">
        <f t="shared" si="8"/>
        <v>8.9489377892212729E-2</v>
      </c>
      <c r="G531" s="220" t="s">
        <v>1335</v>
      </c>
    </row>
    <row r="532" spans="3:7" ht="15.75" thickBot="1" x14ac:dyDescent="0.3">
      <c r="C532" t="s">
        <v>659</v>
      </c>
      <c r="D532" t="s">
        <v>443</v>
      </c>
      <c r="E532" s="225">
        <v>3.6</v>
      </c>
      <c r="F532" s="238">
        <f t="shared" si="8"/>
        <v>8.9807908404781409E-2</v>
      </c>
      <c r="G532" s="220" t="s">
        <v>1335</v>
      </c>
    </row>
    <row r="533" spans="3:7" ht="15.75" thickBot="1" x14ac:dyDescent="0.3">
      <c r="C533" t="s">
        <v>761</v>
      </c>
      <c r="D533" s="219" t="s">
        <v>466</v>
      </c>
      <c r="E533" s="225">
        <v>3.6</v>
      </c>
      <c r="F533" s="238">
        <f t="shared" si="8"/>
        <v>9.0126438917350088E-2</v>
      </c>
      <c r="G533" s="220" t="s">
        <v>1335</v>
      </c>
    </row>
    <row r="534" spans="3:7" ht="15.75" thickBot="1" x14ac:dyDescent="0.3">
      <c r="C534" t="s">
        <v>777</v>
      </c>
      <c r="D534" s="219" t="s">
        <v>441</v>
      </c>
      <c r="E534" s="225">
        <v>3.6</v>
      </c>
      <c r="F534" s="238">
        <f t="shared" si="8"/>
        <v>9.0444969429918767E-2</v>
      </c>
      <c r="G534" s="220" t="s">
        <v>1335</v>
      </c>
    </row>
    <row r="535" spans="3:7" ht="15.75" thickBot="1" x14ac:dyDescent="0.3">
      <c r="C535" t="s">
        <v>899</v>
      </c>
      <c r="D535" t="s">
        <v>443</v>
      </c>
      <c r="E535" s="225">
        <v>3.6</v>
      </c>
      <c r="F535" s="238">
        <f t="shared" si="8"/>
        <v>9.0763499942487447E-2</v>
      </c>
      <c r="G535" s="220" t="s">
        <v>1335</v>
      </c>
    </row>
    <row r="536" spans="3:7" ht="15.75" thickBot="1" x14ac:dyDescent="0.3">
      <c r="C536" t="s">
        <v>992</v>
      </c>
      <c r="D536" t="s">
        <v>443</v>
      </c>
      <c r="E536" s="225">
        <v>3.6</v>
      </c>
      <c r="F536" s="238">
        <f t="shared" si="8"/>
        <v>9.1082030455056126E-2</v>
      </c>
      <c r="G536" s="220" t="s">
        <v>1335</v>
      </c>
    </row>
    <row r="537" spans="3:7" ht="15.75" thickBot="1" x14ac:dyDescent="0.3">
      <c r="C537" t="s">
        <v>777</v>
      </c>
      <c r="D537" s="219" t="s">
        <v>441</v>
      </c>
      <c r="E537" s="225">
        <v>3.6</v>
      </c>
      <c r="F537" s="238">
        <f t="shared" si="8"/>
        <v>9.1400560967624805E-2</v>
      </c>
      <c r="G537" s="220" t="s">
        <v>1335</v>
      </c>
    </row>
    <row r="538" spans="3:7" ht="15.75" thickBot="1" x14ac:dyDescent="0.3">
      <c r="C538" t="s">
        <v>1109</v>
      </c>
      <c r="D538" s="219" t="s">
        <v>441</v>
      </c>
      <c r="E538" s="225">
        <v>3.6</v>
      </c>
      <c r="F538" s="238">
        <f t="shared" si="8"/>
        <v>9.1719091480193485E-2</v>
      </c>
      <c r="G538" s="220" t="s">
        <v>1335</v>
      </c>
    </row>
    <row r="539" spans="3:7" ht="15.75" thickBot="1" x14ac:dyDescent="0.3">
      <c r="C539" t="s">
        <v>1212</v>
      </c>
      <c r="D539" s="219" t="s">
        <v>447</v>
      </c>
      <c r="E539" s="225">
        <v>3.6</v>
      </c>
      <c r="F539" s="238">
        <f t="shared" si="8"/>
        <v>9.2037621992762164E-2</v>
      </c>
      <c r="G539" s="220" t="s">
        <v>1335</v>
      </c>
    </row>
    <row r="540" spans="3:7" ht="15.75" thickBot="1" x14ac:dyDescent="0.3">
      <c r="C540" t="s">
        <v>1238</v>
      </c>
      <c r="D540" s="219" t="s">
        <v>441</v>
      </c>
      <c r="E540" s="225">
        <v>3.6</v>
      </c>
      <c r="F540" s="238">
        <f t="shared" si="8"/>
        <v>9.2356152505330844E-2</v>
      </c>
      <c r="G540" s="220" t="s">
        <v>1335</v>
      </c>
    </row>
    <row r="541" spans="3:7" ht="15.75" thickBot="1" x14ac:dyDescent="0.3">
      <c r="C541" t="s">
        <v>1240</v>
      </c>
      <c r="D541" s="219" t="s">
        <v>441</v>
      </c>
      <c r="E541" s="225">
        <v>3.6</v>
      </c>
      <c r="F541" s="238">
        <f t="shared" si="8"/>
        <v>9.2674683017899523E-2</v>
      </c>
      <c r="G541" s="220" t="s">
        <v>1335</v>
      </c>
    </row>
    <row r="542" spans="3:7" ht="15.75" thickBot="1" x14ac:dyDescent="0.3">
      <c r="C542" t="s">
        <v>465</v>
      </c>
      <c r="D542" s="219" t="s">
        <v>466</v>
      </c>
      <c r="E542" s="225">
        <v>3.7</v>
      </c>
      <c r="F542" s="238">
        <f t="shared" si="8"/>
        <v>9.3002061600261782E-2</v>
      </c>
      <c r="G542" s="220" t="s">
        <v>1335</v>
      </c>
    </row>
    <row r="543" spans="3:7" ht="15.75" thickBot="1" x14ac:dyDescent="0.3">
      <c r="C543" t="s">
        <v>525</v>
      </c>
      <c r="D543" s="219" t="s">
        <v>524</v>
      </c>
      <c r="E543" s="225">
        <v>3.7</v>
      </c>
      <c r="F543" s="238">
        <f t="shared" si="8"/>
        <v>9.3329440182624041E-2</v>
      </c>
      <c r="G543" s="220" t="s">
        <v>1335</v>
      </c>
    </row>
    <row r="544" spans="3:7" ht="15.75" thickBot="1" x14ac:dyDescent="0.3">
      <c r="C544" t="s">
        <v>693</v>
      </c>
      <c r="D544" s="219" t="s">
        <v>441</v>
      </c>
      <c r="E544" s="225">
        <v>3.7</v>
      </c>
      <c r="F544" s="238">
        <f t="shared" si="8"/>
        <v>9.3656818764986299E-2</v>
      </c>
      <c r="G544" s="220" t="s">
        <v>1335</v>
      </c>
    </row>
    <row r="545" spans="3:7" ht="15.75" thickBot="1" x14ac:dyDescent="0.3">
      <c r="C545" t="s">
        <v>878</v>
      </c>
      <c r="D545" t="s">
        <v>443</v>
      </c>
      <c r="E545" s="225">
        <v>3.7</v>
      </c>
      <c r="F545" s="238">
        <f t="shared" si="8"/>
        <v>9.3984197347348558E-2</v>
      </c>
      <c r="G545" s="220" t="s">
        <v>1335</v>
      </c>
    </row>
    <row r="546" spans="3:7" ht="15.75" thickBot="1" x14ac:dyDescent="0.3">
      <c r="C546" t="s">
        <v>1015</v>
      </c>
      <c r="D546" s="219" t="s">
        <v>447</v>
      </c>
      <c r="E546" s="225">
        <v>3.7</v>
      </c>
      <c r="F546" s="238">
        <f t="shared" si="8"/>
        <v>9.4311575929710817E-2</v>
      </c>
      <c r="G546" s="220" t="s">
        <v>1335</v>
      </c>
    </row>
    <row r="547" spans="3:7" ht="15.75" thickBot="1" x14ac:dyDescent="0.3">
      <c r="C547" t="s">
        <v>1015</v>
      </c>
      <c r="D547" s="219" t="s">
        <v>447</v>
      </c>
      <c r="E547" s="225">
        <v>3.7</v>
      </c>
      <c r="F547" s="238">
        <f t="shared" si="8"/>
        <v>9.4638954512073076E-2</v>
      </c>
      <c r="G547" s="220" t="s">
        <v>1335</v>
      </c>
    </row>
    <row r="548" spans="3:7" ht="15.75" thickBot="1" x14ac:dyDescent="0.3">
      <c r="C548" t="s">
        <v>558</v>
      </c>
      <c r="D548" s="219" t="s">
        <v>473</v>
      </c>
      <c r="E548" s="225">
        <v>3.8</v>
      </c>
      <c r="F548" s="238">
        <f t="shared" si="8"/>
        <v>9.4975181164228914E-2</v>
      </c>
      <c r="G548" s="220" t="s">
        <v>1335</v>
      </c>
    </row>
    <row r="549" spans="3:7" ht="15.75" thickBot="1" x14ac:dyDescent="0.3">
      <c r="C549" t="s">
        <v>559</v>
      </c>
      <c r="D549" s="219" t="s">
        <v>473</v>
      </c>
      <c r="E549" s="225">
        <v>3.8</v>
      </c>
      <c r="F549" s="238">
        <f t="shared" si="8"/>
        <v>9.5311407816384752E-2</v>
      </c>
      <c r="G549" s="220" t="s">
        <v>1335</v>
      </c>
    </row>
    <row r="550" spans="3:7" ht="15.75" thickBot="1" x14ac:dyDescent="0.3">
      <c r="C550" t="s">
        <v>672</v>
      </c>
      <c r="D550" s="219" t="s">
        <v>447</v>
      </c>
      <c r="E550" s="225">
        <v>3.8</v>
      </c>
      <c r="F550" s="238">
        <f t="shared" si="8"/>
        <v>9.564763446854059E-2</v>
      </c>
      <c r="G550" s="220" t="s">
        <v>1335</v>
      </c>
    </row>
    <row r="551" spans="3:7" ht="15.75" thickBot="1" x14ac:dyDescent="0.3">
      <c r="C551" t="s">
        <v>711</v>
      </c>
      <c r="D551" t="s">
        <v>443</v>
      </c>
      <c r="E551" s="225">
        <v>3.8</v>
      </c>
      <c r="F551" s="238">
        <f t="shared" si="8"/>
        <v>9.5983861120696429E-2</v>
      </c>
      <c r="G551" s="220" t="s">
        <v>1335</v>
      </c>
    </row>
    <row r="552" spans="3:7" ht="15.75" thickBot="1" x14ac:dyDescent="0.3">
      <c r="C552" t="s">
        <v>743</v>
      </c>
      <c r="D552" s="219" t="s">
        <v>441</v>
      </c>
      <c r="E552" s="225">
        <v>3.8</v>
      </c>
      <c r="F552" s="238">
        <f t="shared" si="8"/>
        <v>9.6320087772852267E-2</v>
      </c>
      <c r="G552" s="220" t="s">
        <v>1335</v>
      </c>
    </row>
    <row r="553" spans="3:7" ht="15.75" thickBot="1" x14ac:dyDescent="0.3">
      <c r="C553" t="s">
        <v>711</v>
      </c>
      <c r="D553" t="s">
        <v>443</v>
      </c>
      <c r="E553" s="225">
        <v>3.8</v>
      </c>
      <c r="F553" s="238">
        <f t="shared" si="8"/>
        <v>9.6656314425008105E-2</v>
      </c>
      <c r="G553" s="220" t="s">
        <v>1335</v>
      </c>
    </row>
    <row r="554" spans="3:7" ht="15.75" thickBot="1" x14ac:dyDescent="0.3">
      <c r="C554" t="s">
        <v>921</v>
      </c>
      <c r="D554" s="219" t="s">
        <v>441</v>
      </c>
      <c r="E554" s="225">
        <v>3.8</v>
      </c>
      <c r="F554" s="238">
        <f t="shared" si="8"/>
        <v>9.6992541077163943E-2</v>
      </c>
      <c r="G554" s="220" t="s">
        <v>1335</v>
      </c>
    </row>
    <row r="555" spans="3:7" ht="15.75" thickBot="1" x14ac:dyDescent="0.3">
      <c r="C555" t="s">
        <v>923</v>
      </c>
      <c r="D555" s="219" t="s">
        <v>447</v>
      </c>
      <c r="E555" s="225">
        <v>3.8</v>
      </c>
      <c r="F555" s="238">
        <f t="shared" si="8"/>
        <v>9.7328767729319782E-2</v>
      </c>
      <c r="G555" s="220" t="s">
        <v>1335</v>
      </c>
    </row>
    <row r="556" spans="3:7" ht="15.75" thickBot="1" x14ac:dyDescent="0.3">
      <c r="C556" t="s">
        <v>956</v>
      </c>
      <c r="D556" s="219" t="s">
        <v>447</v>
      </c>
      <c r="E556" s="225">
        <v>3.8</v>
      </c>
      <c r="F556" s="238">
        <f t="shared" si="8"/>
        <v>9.766499438147562E-2</v>
      </c>
      <c r="G556" s="220" t="s">
        <v>1335</v>
      </c>
    </row>
    <row r="557" spans="3:7" ht="15.75" thickBot="1" x14ac:dyDescent="0.3">
      <c r="C557" t="s">
        <v>1046</v>
      </c>
      <c r="D557" s="219" t="s">
        <v>441</v>
      </c>
      <c r="E557" s="225">
        <v>3.8</v>
      </c>
      <c r="F557" s="238">
        <f t="shared" si="8"/>
        <v>9.8001221033631458E-2</v>
      </c>
      <c r="G557" s="220" t="s">
        <v>1335</v>
      </c>
    </row>
    <row r="558" spans="3:7" ht="15.75" thickBot="1" x14ac:dyDescent="0.3">
      <c r="C558" t="s">
        <v>711</v>
      </c>
      <c r="D558" t="s">
        <v>443</v>
      </c>
      <c r="E558" s="225">
        <v>3.8</v>
      </c>
      <c r="F558" s="238">
        <f t="shared" si="8"/>
        <v>9.8337447685787296E-2</v>
      </c>
      <c r="G558" s="220" t="s">
        <v>1335</v>
      </c>
    </row>
    <row r="559" spans="3:7" ht="15.75" thickBot="1" x14ac:dyDescent="0.3">
      <c r="C559" t="s">
        <v>711</v>
      </c>
      <c r="D559" t="s">
        <v>443</v>
      </c>
      <c r="E559" s="225">
        <v>3.8</v>
      </c>
      <c r="F559" s="238">
        <f t="shared" si="8"/>
        <v>9.8673674337943135E-2</v>
      </c>
      <c r="G559" s="220" t="s">
        <v>1335</v>
      </c>
    </row>
    <row r="560" spans="3:7" ht="15.75" thickBot="1" x14ac:dyDescent="0.3">
      <c r="C560" t="s">
        <v>1096</v>
      </c>
      <c r="D560" t="s">
        <v>443</v>
      </c>
      <c r="E560" s="225">
        <v>3.8</v>
      </c>
      <c r="F560" s="238">
        <f t="shared" si="8"/>
        <v>9.9009900990098973E-2</v>
      </c>
      <c r="G560" s="220" t="s">
        <v>1335</v>
      </c>
    </row>
    <row r="561" spans="3:7" ht="15.75" thickBot="1" x14ac:dyDescent="0.3">
      <c r="C561" t="s">
        <v>559</v>
      </c>
      <c r="D561" s="219" t="s">
        <v>473</v>
      </c>
      <c r="E561" s="225">
        <v>3.8</v>
      </c>
      <c r="F561" s="238">
        <f t="shared" si="8"/>
        <v>9.9346127642254811E-2</v>
      </c>
      <c r="G561" s="220" t="s">
        <v>1335</v>
      </c>
    </row>
    <row r="562" spans="3:7" ht="15.75" thickBot="1" x14ac:dyDescent="0.3">
      <c r="C562" t="s">
        <v>1114</v>
      </c>
      <c r="D562" t="s">
        <v>443</v>
      </c>
      <c r="E562" s="225">
        <v>3.8</v>
      </c>
      <c r="F562" s="238">
        <f t="shared" si="8"/>
        <v>9.9682354294410649E-2</v>
      </c>
      <c r="G562" s="220" t="s">
        <v>1335</v>
      </c>
    </row>
    <row r="563" spans="3:7" ht="15.75" thickBot="1" x14ac:dyDescent="0.3">
      <c r="C563" t="s">
        <v>1096</v>
      </c>
      <c r="D563" t="s">
        <v>443</v>
      </c>
      <c r="E563" s="225">
        <v>3.8</v>
      </c>
      <c r="F563" s="238">
        <f t="shared" si="8"/>
        <v>0.10001858094656649</v>
      </c>
      <c r="G563" s="220" t="s">
        <v>1335</v>
      </c>
    </row>
    <row r="564" spans="3:7" ht="15.75" thickBot="1" x14ac:dyDescent="0.3">
      <c r="C564" t="s">
        <v>711</v>
      </c>
      <c r="D564" t="s">
        <v>443</v>
      </c>
      <c r="E564" s="225">
        <v>3.8</v>
      </c>
      <c r="F564" s="238">
        <f t="shared" si="8"/>
        <v>0.10035480759872233</v>
      </c>
      <c r="G564" s="220" t="s">
        <v>1335</v>
      </c>
    </row>
    <row r="565" spans="3:7" ht="15.75" thickBot="1" x14ac:dyDescent="0.3">
      <c r="C565" t="s">
        <v>1096</v>
      </c>
      <c r="D565" t="s">
        <v>443</v>
      </c>
      <c r="E565" s="225">
        <v>3.8</v>
      </c>
      <c r="F565" s="238">
        <f t="shared" si="8"/>
        <v>0.10069103425087816</v>
      </c>
      <c r="G565" s="220" t="s">
        <v>1335</v>
      </c>
    </row>
    <row r="566" spans="3:7" ht="15.75" thickBot="1" x14ac:dyDescent="0.3">
      <c r="C566" t="s">
        <v>961</v>
      </c>
      <c r="D566" s="219" t="s">
        <v>445</v>
      </c>
      <c r="E566" s="225">
        <v>3.8</v>
      </c>
      <c r="F566" s="238">
        <f t="shared" si="8"/>
        <v>0.101027260903034</v>
      </c>
      <c r="G566" s="220" t="s">
        <v>1335</v>
      </c>
    </row>
    <row r="567" spans="3:7" ht="15.75" thickBot="1" x14ac:dyDescent="0.3">
      <c r="C567" t="s">
        <v>711</v>
      </c>
      <c r="D567" t="s">
        <v>443</v>
      </c>
      <c r="E567" s="225">
        <v>3.8</v>
      </c>
      <c r="F567" s="238">
        <f t="shared" si="8"/>
        <v>0.10136348755518984</v>
      </c>
      <c r="G567" s="220" t="s">
        <v>1335</v>
      </c>
    </row>
    <row r="568" spans="3:7" ht="15.75" thickBot="1" x14ac:dyDescent="0.3">
      <c r="C568" t="s">
        <v>711</v>
      </c>
      <c r="D568" t="s">
        <v>443</v>
      </c>
      <c r="E568" s="225">
        <v>3.8</v>
      </c>
      <c r="F568" s="238">
        <f t="shared" si="8"/>
        <v>0.10169971420734568</v>
      </c>
      <c r="G568" s="220" t="s">
        <v>1335</v>
      </c>
    </row>
    <row r="569" spans="3:7" ht="15.75" thickBot="1" x14ac:dyDescent="0.3">
      <c r="C569" t="s">
        <v>559</v>
      </c>
      <c r="D569" s="219" t="s">
        <v>473</v>
      </c>
      <c r="E569" s="225">
        <v>3.8</v>
      </c>
      <c r="F569" s="238">
        <f t="shared" si="8"/>
        <v>0.10203594085950152</v>
      </c>
      <c r="G569" s="220" t="s">
        <v>1335</v>
      </c>
    </row>
    <row r="570" spans="3:7" ht="15.75" thickBot="1" x14ac:dyDescent="0.3">
      <c r="C570" t="s">
        <v>480</v>
      </c>
      <c r="D570" t="s">
        <v>443</v>
      </c>
      <c r="E570" s="225">
        <v>3.9</v>
      </c>
      <c r="F570" s="238">
        <f t="shared" si="8"/>
        <v>0.10238101558145092</v>
      </c>
      <c r="G570" s="220" t="s">
        <v>1335</v>
      </c>
    </row>
    <row r="571" spans="3:7" ht="15.75" thickBot="1" x14ac:dyDescent="0.3">
      <c r="C571" t="s">
        <v>553</v>
      </c>
      <c r="D571" t="s">
        <v>443</v>
      </c>
      <c r="E571" s="225">
        <v>3.9</v>
      </c>
      <c r="F571" s="238">
        <f t="shared" si="8"/>
        <v>0.10272609030340032</v>
      </c>
      <c r="G571" s="220" t="s">
        <v>1335</v>
      </c>
    </row>
    <row r="572" spans="3:7" ht="15.75" thickBot="1" x14ac:dyDescent="0.3">
      <c r="C572" t="s">
        <v>553</v>
      </c>
      <c r="D572" t="s">
        <v>443</v>
      </c>
      <c r="E572" s="225">
        <v>3.9</v>
      </c>
      <c r="F572" s="238">
        <f t="shared" si="8"/>
        <v>0.10307116502534973</v>
      </c>
      <c r="G572" s="220" t="s">
        <v>1335</v>
      </c>
    </row>
    <row r="573" spans="3:7" ht="15.75" thickBot="1" x14ac:dyDescent="0.3">
      <c r="C573" t="s">
        <v>867</v>
      </c>
      <c r="D573" t="s">
        <v>443</v>
      </c>
      <c r="E573" s="225">
        <v>3.9</v>
      </c>
      <c r="F573" s="238">
        <f t="shared" si="8"/>
        <v>0.10341623974729913</v>
      </c>
      <c r="G573" s="220" t="s">
        <v>1335</v>
      </c>
    </row>
    <row r="574" spans="3:7" ht="15.75" thickBot="1" x14ac:dyDescent="0.3">
      <c r="C574" t="s">
        <v>941</v>
      </c>
      <c r="D574" s="219" t="s">
        <v>447</v>
      </c>
      <c r="E574" s="225">
        <v>3.9</v>
      </c>
      <c r="F574" s="238">
        <f t="shared" si="8"/>
        <v>0.10376131446924854</v>
      </c>
      <c r="G574" s="220" t="s">
        <v>1335</v>
      </c>
    </row>
    <row r="575" spans="3:7" ht="15.75" thickBot="1" x14ac:dyDescent="0.3">
      <c r="C575" t="s">
        <v>505</v>
      </c>
      <c r="D575" t="s">
        <v>443</v>
      </c>
      <c r="E575" s="225">
        <v>3.9</v>
      </c>
      <c r="F575" s="238">
        <f t="shared" si="8"/>
        <v>0.10410638919119794</v>
      </c>
      <c r="G575" s="220" t="s">
        <v>1335</v>
      </c>
    </row>
    <row r="576" spans="3:7" ht="15.75" thickBot="1" x14ac:dyDescent="0.3">
      <c r="C576" t="s">
        <v>867</v>
      </c>
      <c r="D576" t="s">
        <v>443</v>
      </c>
      <c r="E576" s="225">
        <v>3.9</v>
      </c>
      <c r="F576" s="238">
        <f t="shared" si="8"/>
        <v>0.10445146391314734</v>
      </c>
      <c r="G576" s="220" t="s">
        <v>1335</v>
      </c>
    </row>
    <row r="577" spans="3:7" ht="15.75" thickBot="1" x14ac:dyDescent="0.3">
      <c r="C577" t="s">
        <v>480</v>
      </c>
      <c r="D577" t="s">
        <v>443</v>
      </c>
      <c r="E577" s="225">
        <v>3.9</v>
      </c>
      <c r="F577" s="238">
        <f t="shared" si="8"/>
        <v>0.10479653863509675</v>
      </c>
      <c r="G577" s="220" t="s">
        <v>1335</v>
      </c>
    </row>
    <row r="578" spans="3:7" ht="15.75" thickBot="1" x14ac:dyDescent="0.3">
      <c r="C578" t="s">
        <v>1184</v>
      </c>
      <c r="D578" s="219" t="s">
        <v>441</v>
      </c>
      <c r="E578" s="225">
        <v>3.9</v>
      </c>
      <c r="F578" s="238">
        <f t="shared" si="8"/>
        <v>0.10514161335704615</v>
      </c>
      <c r="G578" s="220" t="s">
        <v>1335</v>
      </c>
    </row>
    <row r="579" spans="3:7" ht="15.75" thickBot="1" x14ac:dyDescent="0.3">
      <c r="C579" t="s">
        <v>1218</v>
      </c>
      <c r="D579" s="219" t="s">
        <v>445</v>
      </c>
      <c r="E579" s="225">
        <v>3.9</v>
      </c>
      <c r="F579" s="238">
        <f t="shared" si="8"/>
        <v>0.10548668807899556</v>
      </c>
      <c r="G579" s="220" t="s">
        <v>1335</v>
      </c>
    </row>
    <row r="580" spans="3:7" ht="15.75" thickBot="1" x14ac:dyDescent="0.3">
      <c r="C580" t="s">
        <v>480</v>
      </c>
      <c r="D580" t="s">
        <v>443</v>
      </c>
      <c r="E580" s="225">
        <v>3.9</v>
      </c>
      <c r="F580" s="238">
        <f t="shared" si="8"/>
        <v>0.10583176280094496</v>
      </c>
      <c r="G580" s="220" t="s">
        <v>1335</v>
      </c>
    </row>
    <row r="581" spans="3:7" ht="15.75" thickBot="1" x14ac:dyDescent="0.3">
      <c r="C581" t="s">
        <v>1262</v>
      </c>
      <c r="D581" t="s">
        <v>443</v>
      </c>
      <c r="E581" s="225">
        <v>3.9</v>
      </c>
      <c r="F581" s="238">
        <f t="shared" si="8"/>
        <v>0.10617683752289436</v>
      </c>
      <c r="G581" s="220" t="s">
        <v>1335</v>
      </c>
    </row>
    <row r="582" spans="3:7" ht="15.75" thickBot="1" x14ac:dyDescent="0.3">
      <c r="C582" t="s">
        <v>451</v>
      </c>
      <c r="D582" s="219" t="s">
        <v>447</v>
      </c>
      <c r="E582" s="225">
        <v>4</v>
      </c>
      <c r="F582" s="238">
        <f t="shared" si="8"/>
        <v>0.10653076031463735</v>
      </c>
      <c r="G582" s="220" t="s">
        <v>1335</v>
      </c>
    </row>
    <row r="583" spans="3:7" ht="15.75" thickBot="1" x14ac:dyDescent="0.3">
      <c r="C583" t="s">
        <v>474</v>
      </c>
      <c r="D583" s="219" t="s">
        <v>447</v>
      </c>
      <c r="E583" s="225">
        <v>4</v>
      </c>
      <c r="F583" s="238">
        <f t="shared" si="8"/>
        <v>0.10688468310638033</v>
      </c>
      <c r="G583" s="220" t="s">
        <v>1335</v>
      </c>
    </row>
    <row r="584" spans="3:7" ht="15.75" thickBot="1" x14ac:dyDescent="0.3">
      <c r="C584" t="s">
        <v>486</v>
      </c>
      <c r="D584" s="219" t="s">
        <v>473</v>
      </c>
      <c r="E584" s="225">
        <v>4</v>
      </c>
      <c r="F584" s="238">
        <f t="shared" si="8"/>
        <v>0.10723860589812331</v>
      </c>
      <c r="G584" s="220" t="s">
        <v>1335</v>
      </c>
    </row>
    <row r="585" spans="3:7" ht="15.75" thickBot="1" x14ac:dyDescent="0.3">
      <c r="C585" t="s">
        <v>612</v>
      </c>
      <c r="D585" t="s">
        <v>443</v>
      </c>
      <c r="E585" s="225">
        <v>4</v>
      </c>
      <c r="F585" s="238">
        <f t="shared" ref="F585:F648" si="9">E585/$S$22+F584</f>
        <v>0.1075925286898663</v>
      </c>
      <c r="G585" s="220" t="s">
        <v>1335</v>
      </c>
    </row>
    <row r="586" spans="3:7" ht="15.75" thickBot="1" x14ac:dyDescent="0.3">
      <c r="C586" t="s">
        <v>649</v>
      </c>
      <c r="D586" s="219" t="s">
        <v>441</v>
      </c>
      <c r="E586" s="225">
        <v>4</v>
      </c>
      <c r="F586" s="238">
        <f t="shared" si="9"/>
        <v>0.10794645148160928</v>
      </c>
      <c r="G586" s="220" t="s">
        <v>1335</v>
      </c>
    </row>
    <row r="587" spans="3:7" ht="15.75" thickBot="1" x14ac:dyDescent="0.3">
      <c r="C587" t="s">
        <v>744</v>
      </c>
      <c r="D587" s="219" t="s">
        <v>447</v>
      </c>
      <c r="E587" s="225">
        <v>4</v>
      </c>
      <c r="F587" s="238">
        <f t="shared" si="9"/>
        <v>0.10830037427335226</v>
      </c>
      <c r="G587" s="220" t="s">
        <v>1335</v>
      </c>
    </row>
    <row r="588" spans="3:7" ht="15.75" thickBot="1" x14ac:dyDescent="0.3">
      <c r="C588" t="s">
        <v>868</v>
      </c>
      <c r="D588" t="s">
        <v>443</v>
      </c>
      <c r="E588" s="225">
        <v>4</v>
      </c>
      <c r="F588" s="238">
        <f t="shared" si="9"/>
        <v>0.10865429706509525</v>
      </c>
      <c r="G588" s="220" t="s">
        <v>1335</v>
      </c>
    </row>
    <row r="589" spans="3:7" ht="15.75" thickBot="1" x14ac:dyDescent="0.3">
      <c r="C589" t="s">
        <v>958</v>
      </c>
      <c r="D589" s="219" t="s">
        <v>447</v>
      </c>
      <c r="E589" s="225">
        <v>4</v>
      </c>
      <c r="F589" s="238">
        <f t="shared" si="9"/>
        <v>0.10900821985683823</v>
      </c>
      <c r="G589" s="220" t="s">
        <v>1335</v>
      </c>
    </row>
    <row r="590" spans="3:7" ht="15.75" thickBot="1" x14ac:dyDescent="0.3">
      <c r="C590" t="s">
        <v>989</v>
      </c>
      <c r="D590" s="219" t="s">
        <v>447</v>
      </c>
      <c r="E590" s="225">
        <v>4</v>
      </c>
      <c r="F590" s="238">
        <f t="shared" si="9"/>
        <v>0.10936214264858121</v>
      </c>
      <c r="G590" s="220" t="s">
        <v>1335</v>
      </c>
    </row>
    <row r="591" spans="3:7" ht="15.75" thickBot="1" x14ac:dyDescent="0.3">
      <c r="C591" t="s">
        <v>1027</v>
      </c>
      <c r="D591" s="219" t="s">
        <v>447</v>
      </c>
      <c r="E591" s="225">
        <v>4</v>
      </c>
      <c r="F591" s="238">
        <f t="shared" si="9"/>
        <v>0.1097160654403242</v>
      </c>
      <c r="G591" s="220" t="s">
        <v>1335</v>
      </c>
    </row>
    <row r="592" spans="3:7" ht="15.75" thickBot="1" x14ac:dyDescent="0.3">
      <c r="C592" t="s">
        <v>1080</v>
      </c>
      <c r="D592" t="s">
        <v>443</v>
      </c>
      <c r="E592" s="225">
        <v>4</v>
      </c>
      <c r="F592" s="238">
        <f t="shared" si="9"/>
        <v>0.11006998823206718</v>
      </c>
      <c r="G592" s="220" t="s">
        <v>1335</v>
      </c>
    </row>
    <row r="593" spans="3:7" ht="15.75" thickBot="1" x14ac:dyDescent="0.3">
      <c r="C593" t="s">
        <v>1266</v>
      </c>
      <c r="D593" t="s">
        <v>443</v>
      </c>
      <c r="E593" s="225">
        <v>4</v>
      </c>
      <c r="F593" s="238">
        <f t="shared" si="9"/>
        <v>0.11042391102381016</v>
      </c>
      <c r="G593" s="220" t="s">
        <v>1335</v>
      </c>
    </row>
    <row r="594" spans="3:7" ht="15.75" thickBot="1" x14ac:dyDescent="0.3">
      <c r="C594" t="s">
        <v>1300</v>
      </c>
      <c r="D594" s="219" t="s">
        <v>447</v>
      </c>
      <c r="E594" s="225">
        <v>4</v>
      </c>
      <c r="F594" s="238">
        <f t="shared" si="9"/>
        <v>0.11077783381555315</v>
      </c>
      <c r="G594" s="220" t="s">
        <v>1335</v>
      </c>
    </row>
    <row r="595" spans="3:7" ht="15.75" thickBot="1" x14ac:dyDescent="0.3">
      <c r="C595" t="s">
        <v>478</v>
      </c>
      <c r="D595" s="219" t="s">
        <v>447</v>
      </c>
      <c r="E595" s="225">
        <v>4.0999999999999996</v>
      </c>
      <c r="F595" s="238">
        <f t="shared" si="9"/>
        <v>0.11114060467708971</v>
      </c>
      <c r="G595" s="220" t="s">
        <v>1335</v>
      </c>
    </row>
    <row r="596" spans="3:7" ht="15.75" thickBot="1" x14ac:dyDescent="0.3">
      <c r="C596" t="s">
        <v>623</v>
      </c>
      <c r="D596" t="s">
        <v>443</v>
      </c>
      <c r="E596" s="225">
        <v>4.0999999999999996</v>
      </c>
      <c r="F596" s="238">
        <f t="shared" si="9"/>
        <v>0.11150337553862627</v>
      </c>
      <c r="G596" s="220" t="s">
        <v>1335</v>
      </c>
    </row>
    <row r="597" spans="3:7" ht="15.75" thickBot="1" x14ac:dyDescent="0.3">
      <c r="C597" t="s">
        <v>630</v>
      </c>
      <c r="D597" t="s">
        <v>443</v>
      </c>
      <c r="E597" s="225">
        <v>4.0999999999999996</v>
      </c>
      <c r="F597" s="238">
        <f t="shared" si="9"/>
        <v>0.11186614640016283</v>
      </c>
      <c r="G597" s="220" t="s">
        <v>1335</v>
      </c>
    </row>
    <row r="598" spans="3:7" ht="15.75" thickBot="1" x14ac:dyDescent="0.3">
      <c r="C598" t="s">
        <v>630</v>
      </c>
      <c r="D598" t="s">
        <v>443</v>
      </c>
      <c r="E598" s="225">
        <v>4.0999999999999996</v>
      </c>
      <c r="F598" s="238">
        <f t="shared" si="9"/>
        <v>0.1122289172616994</v>
      </c>
      <c r="G598" s="220" t="s">
        <v>1335</v>
      </c>
    </row>
    <row r="599" spans="3:7" ht="15.75" thickBot="1" x14ac:dyDescent="0.3">
      <c r="C599" t="s">
        <v>478</v>
      </c>
      <c r="D599" s="219" t="s">
        <v>447</v>
      </c>
      <c r="E599" s="225">
        <v>4.0999999999999996</v>
      </c>
      <c r="F599" s="238">
        <f t="shared" si="9"/>
        <v>0.11259168812323596</v>
      </c>
      <c r="G599" s="220" t="s">
        <v>1335</v>
      </c>
    </row>
    <row r="600" spans="3:7" ht="15.75" thickBot="1" x14ac:dyDescent="0.3">
      <c r="C600" t="s">
        <v>816</v>
      </c>
      <c r="D600" s="219" t="s">
        <v>524</v>
      </c>
      <c r="E600" s="225">
        <v>4.0999999999999996</v>
      </c>
      <c r="F600" s="238">
        <f t="shared" si="9"/>
        <v>0.11295445898477252</v>
      </c>
      <c r="G600" s="220" t="s">
        <v>1335</v>
      </c>
    </row>
    <row r="601" spans="3:7" ht="15.75" thickBot="1" x14ac:dyDescent="0.3">
      <c r="C601" t="s">
        <v>962</v>
      </c>
      <c r="D601" s="219" t="s">
        <v>447</v>
      </c>
      <c r="E601" s="225">
        <v>4.0999999999999996</v>
      </c>
      <c r="F601" s="238">
        <f t="shared" si="9"/>
        <v>0.11331722984630908</v>
      </c>
      <c r="G601" s="220" t="s">
        <v>1335</v>
      </c>
    </row>
    <row r="602" spans="3:7" ht="15.75" thickBot="1" x14ac:dyDescent="0.3">
      <c r="C602" t="s">
        <v>986</v>
      </c>
      <c r="D602" s="219" t="s">
        <v>447</v>
      </c>
      <c r="E602" s="225">
        <v>4.0999999999999996</v>
      </c>
      <c r="F602" s="238">
        <f t="shared" si="9"/>
        <v>0.11368000070784565</v>
      </c>
      <c r="G602" s="220" t="s">
        <v>1335</v>
      </c>
    </row>
    <row r="603" spans="3:7" ht="15.75" thickBot="1" x14ac:dyDescent="0.3">
      <c r="C603" t="s">
        <v>1028</v>
      </c>
      <c r="D603" s="219" t="s">
        <v>447</v>
      </c>
      <c r="E603" s="225">
        <v>4.0999999999999996</v>
      </c>
      <c r="F603" s="238">
        <f t="shared" si="9"/>
        <v>0.11404277156938221</v>
      </c>
      <c r="G603" s="220" t="s">
        <v>1335</v>
      </c>
    </row>
    <row r="604" spans="3:7" ht="15.75" thickBot="1" x14ac:dyDescent="0.3">
      <c r="C604" t="s">
        <v>1044</v>
      </c>
      <c r="D604" t="s">
        <v>443</v>
      </c>
      <c r="E604" s="225">
        <v>4.0999999999999996</v>
      </c>
      <c r="F604" s="238">
        <f t="shared" si="9"/>
        <v>0.11440554243091877</v>
      </c>
      <c r="G604" s="220" t="s">
        <v>1335</v>
      </c>
    </row>
    <row r="605" spans="3:7" ht="15.75" thickBot="1" x14ac:dyDescent="0.3">
      <c r="C605" t="s">
        <v>1067</v>
      </c>
      <c r="D605" s="219" t="s">
        <v>447</v>
      </c>
      <c r="E605" s="225">
        <v>4.0999999999999996</v>
      </c>
      <c r="F605" s="238">
        <f t="shared" si="9"/>
        <v>0.11476831329245533</v>
      </c>
      <c r="G605" s="220" t="s">
        <v>1335</v>
      </c>
    </row>
    <row r="606" spans="3:7" ht="15.75" thickBot="1" x14ac:dyDescent="0.3">
      <c r="C606" t="s">
        <v>1044</v>
      </c>
      <c r="D606" t="s">
        <v>443</v>
      </c>
      <c r="E606" s="225">
        <v>4.0999999999999996</v>
      </c>
      <c r="F606" s="238">
        <f t="shared" si="9"/>
        <v>0.1151310841539919</v>
      </c>
      <c r="G606" s="220" t="s">
        <v>1335</v>
      </c>
    </row>
    <row r="607" spans="3:7" ht="15.75" thickBot="1" x14ac:dyDescent="0.3">
      <c r="C607" t="s">
        <v>630</v>
      </c>
      <c r="D607" t="s">
        <v>443</v>
      </c>
      <c r="E607" s="225">
        <v>4.0999999999999996</v>
      </c>
      <c r="F607" s="238">
        <f t="shared" si="9"/>
        <v>0.11549385501552846</v>
      </c>
      <c r="G607" s="220" t="s">
        <v>1335</v>
      </c>
    </row>
    <row r="608" spans="3:7" ht="15.75" thickBot="1" x14ac:dyDescent="0.3">
      <c r="C608" t="s">
        <v>1089</v>
      </c>
      <c r="D608" s="219" t="s">
        <v>447</v>
      </c>
      <c r="E608" s="225">
        <v>4.0999999999999996</v>
      </c>
      <c r="F608" s="238">
        <f t="shared" si="9"/>
        <v>0.11585662587706502</v>
      </c>
      <c r="G608" s="220" t="s">
        <v>1335</v>
      </c>
    </row>
    <row r="609" spans="3:7" ht="15.75" thickBot="1" x14ac:dyDescent="0.3">
      <c r="C609" t="s">
        <v>1044</v>
      </c>
      <c r="D609" t="s">
        <v>443</v>
      </c>
      <c r="E609" s="225">
        <v>4.0999999999999996</v>
      </c>
      <c r="F609" s="238">
        <f t="shared" si="9"/>
        <v>0.11621939673860159</v>
      </c>
      <c r="G609" s="220" t="s">
        <v>1335</v>
      </c>
    </row>
    <row r="610" spans="3:7" ht="15.75" thickBot="1" x14ac:dyDescent="0.3">
      <c r="C610" t="s">
        <v>1149</v>
      </c>
      <c r="D610" t="s">
        <v>443</v>
      </c>
      <c r="E610" s="225">
        <v>4.0999999999999996</v>
      </c>
      <c r="F610" s="238">
        <f t="shared" si="9"/>
        <v>0.11658216760013815</v>
      </c>
      <c r="G610" s="220" t="s">
        <v>1335</v>
      </c>
    </row>
    <row r="611" spans="3:7" ht="15.75" thickBot="1" x14ac:dyDescent="0.3">
      <c r="C611" t="s">
        <v>1215</v>
      </c>
      <c r="D611" s="219" t="s">
        <v>447</v>
      </c>
      <c r="E611" s="225">
        <v>4.0999999999999996</v>
      </c>
      <c r="F611" s="238">
        <f t="shared" si="9"/>
        <v>0.11694493846167471</v>
      </c>
      <c r="G611" s="220" t="s">
        <v>1335</v>
      </c>
    </row>
    <row r="612" spans="3:7" ht="15.75" thickBot="1" x14ac:dyDescent="0.3">
      <c r="C612" t="s">
        <v>1219</v>
      </c>
      <c r="D612" s="219" t="s">
        <v>447</v>
      </c>
      <c r="E612" s="225">
        <v>4.0999999999999996</v>
      </c>
      <c r="F612" s="238">
        <f t="shared" si="9"/>
        <v>0.11730770932321127</v>
      </c>
      <c r="G612" s="220" t="s">
        <v>1335</v>
      </c>
    </row>
    <row r="613" spans="3:7" ht="15.75" thickBot="1" x14ac:dyDescent="0.3">
      <c r="C613" t="s">
        <v>1257</v>
      </c>
      <c r="D613" s="219" t="s">
        <v>473</v>
      </c>
      <c r="E613" s="225">
        <v>4.0999999999999996</v>
      </c>
      <c r="F613" s="238">
        <f t="shared" si="9"/>
        <v>0.11767048018474784</v>
      </c>
      <c r="G613" s="220" t="s">
        <v>1335</v>
      </c>
    </row>
    <row r="614" spans="3:7" ht="15.75" thickBot="1" x14ac:dyDescent="0.3">
      <c r="C614" t="s">
        <v>1269</v>
      </c>
      <c r="D614" s="219" t="s">
        <v>441</v>
      </c>
      <c r="E614" s="225">
        <v>4.0999999999999996</v>
      </c>
      <c r="F614" s="238">
        <f t="shared" si="9"/>
        <v>0.1180332510462844</v>
      </c>
      <c r="G614" s="220" t="s">
        <v>1335</v>
      </c>
    </row>
    <row r="615" spans="3:7" ht="15.75" thickBot="1" x14ac:dyDescent="0.3">
      <c r="C615" t="s">
        <v>1298</v>
      </c>
      <c r="D615" s="219" t="s">
        <v>447</v>
      </c>
      <c r="E615" s="225">
        <v>4.0999999999999996</v>
      </c>
      <c r="F615" s="238">
        <f t="shared" si="9"/>
        <v>0.11839602190782096</v>
      </c>
      <c r="G615" s="220" t="s">
        <v>1335</v>
      </c>
    </row>
    <row r="616" spans="3:7" ht="15.75" thickBot="1" x14ac:dyDescent="0.3">
      <c r="C616" t="s">
        <v>469</v>
      </c>
      <c r="D616" s="219" t="s">
        <v>447</v>
      </c>
      <c r="E616" s="225">
        <v>4.2</v>
      </c>
      <c r="F616" s="238">
        <f t="shared" si="9"/>
        <v>0.11876764083915109</v>
      </c>
      <c r="G616" s="220" t="s">
        <v>1335</v>
      </c>
    </row>
    <row r="617" spans="3:7" ht="15.75" thickBot="1" x14ac:dyDescent="0.3">
      <c r="C617" t="s">
        <v>475</v>
      </c>
      <c r="D617" s="219" t="s">
        <v>441</v>
      </c>
      <c r="E617" s="225">
        <v>4.2</v>
      </c>
      <c r="F617" s="238">
        <f t="shared" si="9"/>
        <v>0.11913925977048122</v>
      </c>
      <c r="G617" s="220" t="s">
        <v>1335</v>
      </c>
    </row>
    <row r="618" spans="3:7" ht="15.75" thickBot="1" x14ac:dyDescent="0.3">
      <c r="C618" t="s">
        <v>476</v>
      </c>
      <c r="D618" s="219" t="s">
        <v>524</v>
      </c>
      <c r="E618" s="225">
        <v>4.2</v>
      </c>
      <c r="F618" s="238">
        <f t="shared" si="9"/>
        <v>0.11951087870181135</v>
      </c>
      <c r="G618" s="220" t="s">
        <v>1335</v>
      </c>
    </row>
    <row r="619" spans="3:7" ht="15.75" thickBot="1" x14ac:dyDescent="0.3">
      <c r="C619" t="s">
        <v>543</v>
      </c>
      <c r="D619" s="219" t="s">
        <v>447</v>
      </c>
      <c r="E619" s="225">
        <v>4.2</v>
      </c>
      <c r="F619" s="238">
        <f t="shared" si="9"/>
        <v>0.11988249763314147</v>
      </c>
      <c r="G619" s="220" t="s">
        <v>1335</v>
      </c>
    </row>
    <row r="620" spans="3:7" ht="15.75" thickBot="1" x14ac:dyDescent="0.3">
      <c r="C620" t="s">
        <v>644</v>
      </c>
      <c r="D620" s="219" t="s">
        <v>447</v>
      </c>
      <c r="E620" s="225">
        <v>4.2</v>
      </c>
      <c r="F620" s="238">
        <f t="shared" si="9"/>
        <v>0.1202541165644716</v>
      </c>
      <c r="G620" s="220" t="s">
        <v>1335</v>
      </c>
    </row>
    <row r="621" spans="3:7" ht="15.75" thickBot="1" x14ac:dyDescent="0.3">
      <c r="C621" t="s">
        <v>475</v>
      </c>
      <c r="D621" s="219" t="s">
        <v>441</v>
      </c>
      <c r="E621" s="225">
        <v>4.2</v>
      </c>
      <c r="F621" s="238">
        <f t="shared" si="9"/>
        <v>0.12062573549580173</v>
      </c>
      <c r="G621" s="220" t="s">
        <v>1335</v>
      </c>
    </row>
    <row r="622" spans="3:7" ht="15.75" thickBot="1" x14ac:dyDescent="0.3">
      <c r="C622" t="s">
        <v>862</v>
      </c>
      <c r="D622" t="s">
        <v>443</v>
      </c>
      <c r="E622" s="225">
        <v>4.2</v>
      </c>
      <c r="F622" s="238">
        <f t="shared" si="9"/>
        <v>0.12099735442713186</v>
      </c>
      <c r="G622" s="220" t="s">
        <v>1335</v>
      </c>
    </row>
    <row r="623" spans="3:7" ht="15.75" thickBot="1" x14ac:dyDescent="0.3">
      <c r="C623" t="s">
        <v>862</v>
      </c>
      <c r="D623" t="s">
        <v>443</v>
      </c>
      <c r="E623" s="225">
        <v>4.2</v>
      </c>
      <c r="F623" s="238">
        <f t="shared" si="9"/>
        <v>0.12136897335846199</v>
      </c>
      <c r="G623" s="220" t="s">
        <v>1335</v>
      </c>
    </row>
    <row r="624" spans="3:7" ht="15.75" thickBot="1" x14ac:dyDescent="0.3">
      <c r="C624" t="s">
        <v>862</v>
      </c>
      <c r="D624" t="s">
        <v>443</v>
      </c>
      <c r="E624" s="225">
        <v>4.2</v>
      </c>
      <c r="F624" s="238">
        <f t="shared" si="9"/>
        <v>0.12174059228979212</v>
      </c>
      <c r="G624" s="220" t="s">
        <v>1335</v>
      </c>
    </row>
    <row r="625" spans="3:7" ht="15.75" thickBot="1" x14ac:dyDescent="0.3">
      <c r="C625" t="s">
        <v>862</v>
      </c>
      <c r="D625" t="s">
        <v>443</v>
      </c>
      <c r="E625" s="225">
        <v>4.2</v>
      </c>
      <c r="F625" s="238">
        <f t="shared" si="9"/>
        <v>0.12211221122112224</v>
      </c>
      <c r="G625" s="220" t="s">
        <v>1335</v>
      </c>
    </row>
    <row r="626" spans="3:7" ht="15.75" thickBot="1" x14ac:dyDescent="0.3">
      <c r="C626" t="s">
        <v>931</v>
      </c>
      <c r="D626" s="219" t="s">
        <v>447</v>
      </c>
      <c r="E626" s="225">
        <v>4.2</v>
      </c>
      <c r="F626" s="238">
        <f t="shared" si="9"/>
        <v>0.12248383015245237</v>
      </c>
      <c r="G626" s="220" t="s">
        <v>1335</v>
      </c>
    </row>
    <row r="627" spans="3:7" ht="15.75" thickBot="1" x14ac:dyDescent="0.3">
      <c r="C627" t="s">
        <v>1033</v>
      </c>
      <c r="D627" s="219" t="s">
        <v>447</v>
      </c>
      <c r="E627" s="225">
        <v>4.2</v>
      </c>
      <c r="F627" s="238">
        <f t="shared" si="9"/>
        <v>0.1228554490837825</v>
      </c>
      <c r="G627" s="220" t="s">
        <v>1335</v>
      </c>
    </row>
    <row r="628" spans="3:7" ht="15.75" thickBot="1" x14ac:dyDescent="0.3">
      <c r="C628" t="s">
        <v>1051</v>
      </c>
      <c r="D628" t="s">
        <v>443</v>
      </c>
      <c r="E628" s="225">
        <v>4.2</v>
      </c>
      <c r="F628" s="238">
        <f t="shared" si="9"/>
        <v>0.12322706801511263</v>
      </c>
      <c r="G628" s="220" t="s">
        <v>1335</v>
      </c>
    </row>
    <row r="629" spans="3:7" ht="15.75" thickBot="1" x14ac:dyDescent="0.3">
      <c r="C629" t="s">
        <v>1070</v>
      </c>
      <c r="D629" t="s">
        <v>443</v>
      </c>
      <c r="E629" s="225">
        <v>4.2</v>
      </c>
      <c r="F629" s="238">
        <f t="shared" si="9"/>
        <v>0.12359868694644276</v>
      </c>
      <c r="G629" s="220" t="s">
        <v>1335</v>
      </c>
    </row>
    <row r="630" spans="3:7" ht="15.75" thickBot="1" x14ac:dyDescent="0.3">
      <c r="C630" t="s">
        <v>1102</v>
      </c>
      <c r="D630" s="219" t="s">
        <v>447</v>
      </c>
      <c r="E630" s="225">
        <v>4.2</v>
      </c>
      <c r="F630" s="238">
        <f t="shared" si="9"/>
        <v>0.12397030587777289</v>
      </c>
      <c r="G630" s="220" t="s">
        <v>1335</v>
      </c>
    </row>
    <row r="631" spans="3:7" ht="15.75" thickBot="1" x14ac:dyDescent="0.3">
      <c r="C631" t="s">
        <v>1116</v>
      </c>
      <c r="D631" t="s">
        <v>443</v>
      </c>
      <c r="E631" s="225">
        <v>4.2</v>
      </c>
      <c r="F631" s="238">
        <f t="shared" si="9"/>
        <v>0.12434192480910301</v>
      </c>
      <c r="G631" s="220" t="s">
        <v>1335</v>
      </c>
    </row>
    <row r="632" spans="3:7" ht="15.75" thickBot="1" x14ac:dyDescent="0.3">
      <c r="C632" t="s">
        <v>1116</v>
      </c>
      <c r="D632" t="s">
        <v>443</v>
      </c>
      <c r="E632" s="225">
        <v>4.2</v>
      </c>
      <c r="F632" s="238">
        <f t="shared" si="9"/>
        <v>0.12471354374043314</v>
      </c>
      <c r="G632" s="220" t="s">
        <v>1335</v>
      </c>
    </row>
    <row r="633" spans="3:7" ht="15.75" thickBot="1" x14ac:dyDescent="0.3">
      <c r="C633" t="s">
        <v>1214</v>
      </c>
      <c r="D633" s="219" t="s">
        <v>445</v>
      </c>
      <c r="E633" s="225">
        <v>4.2</v>
      </c>
      <c r="F633" s="238">
        <f t="shared" si="9"/>
        <v>0.12508516267176328</v>
      </c>
      <c r="G633" s="220" t="s">
        <v>1335</v>
      </c>
    </row>
    <row r="634" spans="3:7" ht="15.75" thickBot="1" x14ac:dyDescent="0.3">
      <c r="C634" t="s">
        <v>1070</v>
      </c>
      <c r="D634" t="s">
        <v>443</v>
      </c>
      <c r="E634" s="225">
        <v>4.2</v>
      </c>
      <c r="F634" s="238">
        <f t="shared" si="9"/>
        <v>0.12545678160309343</v>
      </c>
      <c r="G634" s="220" t="s">
        <v>1335</v>
      </c>
    </row>
    <row r="635" spans="3:7" ht="15.75" thickBot="1" x14ac:dyDescent="0.3">
      <c r="C635" t="s">
        <v>1261</v>
      </c>
      <c r="D635" t="s">
        <v>443</v>
      </c>
      <c r="E635" s="225">
        <v>4.2</v>
      </c>
      <c r="F635" s="238">
        <f t="shared" si="9"/>
        <v>0.12582840053442357</v>
      </c>
      <c r="G635" s="220" t="s">
        <v>1335</v>
      </c>
    </row>
    <row r="636" spans="3:7" ht="15.75" thickBot="1" x14ac:dyDescent="0.3">
      <c r="C636" t="s">
        <v>1272</v>
      </c>
      <c r="D636" s="219" t="s">
        <v>447</v>
      </c>
      <c r="E636" s="225">
        <v>4.2</v>
      </c>
      <c r="F636" s="238">
        <f t="shared" si="9"/>
        <v>0.12620001946575371</v>
      </c>
      <c r="G636" s="220" t="s">
        <v>1335</v>
      </c>
    </row>
    <row r="637" spans="3:7" ht="15.75" thickBot="1" x14ac:dyDescent="0.3">
      <c r="C637" t="s">
        <v>522</v>
      </c>
      <c r="D637" s="219" t="s">
        <v>445</v>
      </c>
      <c r="E637" s="225">
        <v>4.3</v>
      </c>
      <c r="F637" s="238">
        <f t="shared" si="9"/>
        <v>0.12658048646687742</v>
      </c>
      <c r="G637" s="220" t="s">
        <v>1335</v>
      </c>
    </row>
    <row r="638" spans="3:7" ht="15.75" thickBot="1" x14ac:dyDescent="0.3">
      <c r="C638" t="s">
        <v>647</v>
      </c>
      <c r="D638" s="219" t="s">
        <v>447</v>
      </c>
      <c r="E638" s="225">
        <v>4.3</v>
      </c>
      <c r="F638" s="238">
        <f t="shared" si="9"/>
        <v>0.12696095346800113</v>
      </c>
      <c r="G638" s="220" t="s">
        <v>1335</v>
      </c>
    </row>
    <row r="639" spans="3:7" ht="15.75" thickBot="1" x14ac:dyDescent="0.3">
      <c r="C639" t="s">
        <v>691</v>
      </c>
      <c r="D639" s="219" t="s">
        <v>447</v>
      </c>
      <c r="E639" s="225">
        <v>4.3</v>
      </c>
      <c r="F639" s="238">
        <f t="shared" si="9"/>
        <v>0.12734142046912483</v>
      </c>
      <c r="G639" s="220" t="s">
        <v>1335</v>
      </c>
    </row>
    <row r="640" spans="3:7" ht="15.75" thickBot="1" x14ac:dyDescent="0.3">
      <c r="C640" t="s">
        <v>726</v>
      </c>
      <c r="D640" s="219" t="s">
        <v>473</v>
      </c>
      <c r="E640" s="225">
        <v>4.3</v>
      </c>
      <c r="F640" s="238">
        <f t="shared" si="9"/>
        <v>0.12772188747024854</v>
      </c>
      <c r="G640" s="220" t="s">
        <v>1335</v>
      </c>
    </row>
    <row r="641" spans="3:7" ht="15.75" thickBot="1" x14ac:dyDescent="0.3">
      <c r="C641" t="s">
        <v>813</v>
      </c>
      <c r="D641" s="219" t="s">
        <v>524</v>
      </c>
      <c r="E641" s="225">
        <v>4.3</v>
      </c>
      <c r="F641" s="238">
        <f t="shared" si="9"/>
        <v>0.12810235447137225</v>
      </c>
      <c r="G641" s="220" t="s">
        <v>1335</v>
      </c>
    </row>
    <row r="642" spans="3:7" ht="15.75" thickBot="1" x14ac:dyDescent="0.3">
      <c r="C642" t="s">
        <v>825</v>
      </c>
      <c r="D642" s="219" t="s">
        <v>524</v>
      </c>
      <c r="E642" s="225">
        <v>4.3</v>
      </c>
      <c r="F642" s="238">
        <f t="shared" si="9"/>
        <v>0.12848282147249596</v>
      </c>
      <c r="G642" s="220" t="s">
        <v>1335</v>
      </c>
    </row>
    <row r="643" spans="3:7" ht="15.75" thickBot="1" x14ac:dyDescent="0.3">
      <c r="C643" t="s">
        <v>959</v>
      </c>
      <c r="D643" s="219" t="s">
        <v>445</v>
      </c>
      <c r="E643" s="225">
        <v>4.3</v>
      </c>
      <c r="F643" s="238">
        <f t="shared" si="9"/>
        <v>0.12886328847361966</v>
      </c>
      <c r="G643" s="220" t="s">
        <v>1335</v>
      </c>
    </row>
    <row r="644" spans="3:7" ht="15.75" thickBot="1" x14ac:dyDescent="0.3">
      <c r="C644" t="s">
        <v>691</v>
      </c>
      <c r="D644" s="219" t="s">
        <v>447</v>
      </c>
      <c r="E644" s="225">
        <v>4.3</v>
      </c>
      <c r="F644" s="238">
        <f t="shared" si="9"/>
        <v>0.12924375547474337</v>
      </c>
      <c r="G644" s="220" t="s">
        <v>1335</v>
      </c>
    </row>
    <row r="645" spans="3:7" ht="15.75" thickBot="1" x14ac:dyDescent="0.3">
      <c r="C645" t="s">
        <v>984</v>
      </c>
      <c r="D645" s="219" t="s">
        <v>447</v>
      </c>
      <c r="E645" s="225">
        <v>4.3</v>
      </c>
      <c r="F645" s="238">
        <f t="shared" si="9"/>
        <v>0.12962422247586708</v>
      </c>
      <c r="G645" s="220" t="s">
        <v>1335</v>
      </c>
    </row>
    <row r="646" spans="3:7" ht="15.75" thickBot="1" x14ac:dyDescent="0.3">
      <c r="C646" t="s">
        <v>691</v>
      </c>
      <c r="D646" s="219" t="s">
        <v>447</v>
      </c>
      <c r="E646" s="225">
        <v>4.3</v>
      </c>
      <c r="F646" s="238">
        <f t="shared" si="9"/>
        <v>0.13000468947699079</v>
      </c>
      <c r="G646" s="220" t="s">
        <v>1335</v>
      </c>
    </row>
    <row r="647" spans="3:7" ht="15.75" thickBot="1" x14ac:dyDescent="0.3">
      <c r="C647" t="s">
        <v>647</v>
      </c>
      <c r="D647" s="219" t="s">
        <v>447</v>
      </c>
      <c r="E647" s="225">
        <v>4.3</v>
      </c>
      <c r="F647" s="238">
        <f t="shared" si="9"/>
        <v>0.13038515647811449</v>
      </c>
      <c r="G647" s="220" t="s">
        <v>1335</v>
      </c>
    </row>
    <row r="648" spans="3:7" ht="15.75" thickBot="1" x14ac:dyDescent="0.3">
      <c r="C648" t="s">
        <v>1199</v>
      </c>
      <c r="D648" s="219" t="s">
        <v>466</v>
      </c>
      <c r="E648" s="225">
        <v>4.3</v>
      </c>
      <c r="F648" s="238">
        <f t="shared" si="9"/>
        <v>0.1307656234792382</v>
      </c>
      <c r="G648" s="220" t="s">
        <v>1335</v>
      </c>
    </row>
    <row r="649" spans="3:7" ht="15.75" thickBot="1" x14ac:dyDescent="0.3">
      <c r="C649" t="s">
        <v>1216</v>
      </c>
      <c r="D649" s="219" t="s">
        <v>447</v>
      </c>
      <c r="E649" s="225">
        <v>4.3</v>
      </c>
      <c r="F649" s="238">
        <f t="shared" ref="F649:F712" si="10">E649/$S$22+F648</f>
        <v>0.13114609048036191</v>
      </c>
      <c r="G649" s="220" t="s">
        <v>1335</v>
      </c>
    </row>
    <row r="650" spans="3:7" ht="15.75" thickBot="1" x14ac:dyDescent="0.3">
      <c r="C650" t="s">
        <v>1309</v>
      </c>
      <c r="D650" s="219" t="s">
        <v>445</v>
      </c>
      <c r="E650" s="225">
        <v>4.3</v>
      </c>
      <c r="F650" s="238">
        <f t="shared" si="10"/>
        <v>0.13152655748148562</v>
      </c>
      <c r="G650" s="220" t="s">
        <v>1335</v>
      </c>
    </row>
    <row r="651" spans="3:7" ht="15.75" thickBot="1" x14ac:dyDescent="0.3">
      <c r="C651" t="s">
        <v>621</v>
      </c>
      <c r="D651" s="219" t="s">
        <v>447</v>
      </c>
      <c r="E651" s="225">
        <v>4.4000000000000004</v>
      </c>
      <c r="F651" s="238">
        <f t="shared" si="10"/>
        <v>0.13191587255240289</v>
      </c>
      <c r="G651" s="220" t="s">
        <v>1335</v>
      </c>
    </row>
    <row r="652" spans="3:7" ht="15.75" thickBot="1" x14ac:dyDescent="0.3">
      <c r="C652" t="s">
        <v>864</v>
      </c>
      <c r="D652" t="s">
        <v>443</v>
      </c>
      <c r="E652" s="225">
        <v>4.4000000000000004</v>
      </c>
      <c r="F652" s="238">
        <f t="shared" si="10"/>
        <v>0.13230518762332016</v>
      </c>
      <c r="G652" s="220" t="s">
        <v>1335</v>
      </c>
    </row>
    <row r="653" spans="3:7" ht="15.75" thickBot="1" x14ac:dyDescent="0.3">
      <c r="C653" t="s">
        <v>889</v>
      </c>
      <c r="D653" t="s">
        <v>443</v>
      </c>
      <c r="E653" s="225">
        <v>4.4000000000000004</v>
      </c>
      <c r="F653" s="238">
        <f t="shared" si="10"/>
        <v>0.13269450269423744</v>
      </c>
      <c r="G653" s="220" t="s">
        <v>1335</v>
      </c>
    </row>
    <row r="654" spans="3:7" ht="15.75" thickBot="1" x14ac:dyDescent="0.3">
      <c r="C654" t="s">
        <v>1025</v>
      </c>
      <c r="D654" s="219" t="s">
        <v>447</v>
      </c>
      <c r="E654" s="225">
        <v>4.4000000000000004</v>
      </c>
      <c r="F654" s="238">
        <f t="shared" si="10"/>
        <v>0.13308381776515471</v>
      </c>
      <c r="G654" s="220" t="s">
        <v>1335</v>
      </c>
    </row>
    <row r="655" spans="3:7" ht="15.75" thickBot="1" x14ac:dyDescent="0.3">
      <c r="C655" t="s">
        <v>1026</v>
      </c>
      <c r="D655" t="s">
        <v>443</v>
      </c>
      <c r="E655" s="225">
        <v>4.4000000000000004</v>
      </c>
      <c r="F655" s="238">
        <f t="shared" si="10"/>
        <v>0.13347313283607198</v>
      </c>
      <c r="G655" s="220" t="s">
        <v>1335</v>
      </c>
    </row>
    <row r="656" spans="3:7" ht="15.75" thickBot="1" x14ac:dyDescent="0.3">
      <c r="C656" t="s">
        <v>889</v>
      </c>
      <c r="D656" t="s">
        <v>443</v>
      </c>
      <c r="E656" s="225">
        <v>4.4000000000000004</v>
      </c>
      <c r="F656" s="238">
        <f t="shared" si="10"/>
        <v>0.13386244790698926</v>
      </c>
      <c r="G656" s="220" t="s">
        <v>1335</v>
      </c>
    </row>
    <row r="657" spans="3:7" ht="15.75" thickBot="1" x14ac:dyDescent="0.3">
      <c r="C657" t="s">
        <v>1124</v>
      </c>
      <c r="D657" s="219" t="s">
        <v>447</v>
      </c>
      <c r="E657" s="225">
        <v>4.4000000000000004</v>
      </c>
      <c r="F657" s="238">
        <f t="shared" si="10"/>
        <v>0.13425176297790653</v>
      </c>
      <c r="G657" s="220" t="s">
        <v>1335</v>
      </c>
    </row>
    <row r="658" spans="3:7" ht="15.75" thickBot="1" x14ac:dyDescent="0.3">
      <c r="C658" t="s">
        <v>1025</v>
      </c>
      <c r="D658" s="219" t="s">
        <v>447</v>
      </c>
      <c r="E658" s="225">
        <v>4.4000000000000004</v>
      </c>
      <c r="F658" s="238">
        <f t="shared" si="10"/>
        <v>0.1346410780488238</v>
      </c>
      <c r="G658" s="220" t="s">
        <v>1335</v>
      </c>
    </row>
    <row r="659" spans="3:7" ht="15.75" thickBot="1" x14ac:dyDescent="0.3">
      <c r="C659" t="s">
        <v>1296</v>
      </c>
      <c r="D659" s="219" t="s">
        <v>447</v>
      </c>
      <c r="E659" s="225">
        <v>4.4000000000000004</v>
      </c>
      <c r="F659" s="238">
        <f t="shared" si="10"/>
        <v>0.13503039311974108</v>
      </c>
      <c r="G659" s="220" t="s">
        <v>1335</v>
      </c>
    </row>
    <row r="660" spans="3:7" ht="15.75" thickBot="1" x14ac:dyDescent="0.3">
      <c r="C660" t="s">
        <v>442</v>
      </c>
      <c r="D660" t="s">
        <v>443</v>
      </c>
      <c r="E660" s="225">
        <v>4.5</v>
      </c>
      <c r="F660" s="238">
        <f t="shared" si="10"/>
        <v>0.13542855626045194</v>
      </c>
      <c r="G660" s="220" t="s">
        <v>1335</v>
      </c>
    </row>
    <row r="661" spans="3:7" ht="15.75" thickBot="1" x14ac:dyDescent="0.3">
      <c r="C661" t="s">
        <v>467</v>
      </c>
      <c r="D661" s="219" t="s">
        <v>447</v>
      </c>
      <c r="E661" s="225">
        <v>4.5</v>
      </c>
      <c r="F661" s="238">
        <f t="shared" si="10"/>
        <v>0.13582671940116281</v>
      </c>
      <c r="G661" s="220" t="s">
        <v>1335</v>
      </c>
    </row>
    <row r="662" spans="3:7" ht="15.75" thickBot="1" x14ac:dyDescent="0.3">
      <c r="C662" t="s">
        <v>724</v>
      </c>
      <c r="D662" t="s">
        <v>443</v>
      </c>
      <c r="E662" s="225">
        <v>4.5</v>
      </c>
      <c r="F662" s="238">
        <f t="shared" si="10"/>
        <v>0.13622488254187368</v>
      </c>
      <c r="G662" s="220" t="s">
        <v>1335</v>
      </c>
    </row>
    <row r="663" spans="3:7" ht="15.75" thickBot="1" x14ac:dyDescent="0.3">
      <c r="C663" t="s">
        <v>871</v>
      </c>
      <c r="D663" t="s">
        <v>443</v>
      </c>
      <c r="E663" s="225">
        <v>4.5</v>
      </c>
      <c r="F663" s="238">
        <f t="shared" si="10"/>
        <v>0.13662304568258454</v>
      </c>
      <c r="G663" s="220" t="s">
        <v>1335</v>
      </c>
    </row>
    <row r="664" spans="3:7" ht="15.75" thickBot="1" x14ac:dyDescent="0.3">
      <c r="C664" t="s">
        <v>881</v>
      </c>
      <c r="D664" t="s">
        <v>443</v>
      </c>
      <c r="E664" s="225">
        <v>4.5</v>
      </c>
      <c r="F664" s="238">
        <f t="shared" si="10"/>
        <v>0.13702120882329541</v>
      </c>
      <c r="G664" s="220" t="s">
        <v>1335</v>
      </c>
    </row>
    <row r="665" spans="3:7" ht="15.75" thickBot="1" x14ac:dyDescent="0.3">
      <c r="C665" t="s">
        <v>1054</v>
      </c>
      <c r="D665" t="s">
        <v>443</v>
      </c>
      <c r="E665" s="225">
        <v>4.5</v>
      </c>
      <c r="F665" s="238">
        <f t="shared" si="10"/>
        <v>0.13741937196400628</v>
      </c>
      <c r="G665" s="220" t="s">
        <v>1335</v>
      </c>
    </row>
    <row r="666" spans="3:7" ht="15.75" thickBot="1" x14ac:dyDescent="0.3">
      <c r="C666" t="s">
        <v>881</v>
      </c>
      <c r="D666" t="s">
        <v>443</v>
      </c>
      <c r="E666" s="225">
        <v>4.5</v>
      </c>
      <c r="F666" s="238">
        <f t="shared" si="10"/>
        <v>0.13781753510471714</v>
      </c>
      <c r="G666" s="220" t="s">
        <v>1335</v>
      </c>
    </row>
    <row r="667" spans="3:7" ht="15.75" thickBot="1" x14ac:dyDescent="0.3">
      <c r="C667" t="s">
        <v>1185</v>
      </c>
      <c r="D667" t="s">
        <v>443</v>
      </c>
      <c r="E667" s="225">
        <v>4.5</v>
      </c>
      <c r="F667" s="238">
        <f t="shared" si="10"/>
        <v>0.13821569824542801</v>
      </c>
      <c r="G667" s="220" t="s">
        <v>1335</v>
      </c>
    </row>
    <row r="668" spans="3:7" ht="15.75" thickBot="1" x14ac:dyDescent="0.3">
      <c r="C668" t="s">
        <v>1185</v>
      </c>
      <c r="D668" t="s">
        <v>443</v>
      </c>
      <c r="E668" s="225">
        <v>4.5</v>
      </c>
      <c r="F668" s="238">
        <f t="shared" si="10"/>
        <v>0.13861386138613888</v>
      </c>
      <c r="G668" s="220" t="s">
        <v>1335</v>
      </c>
    </row>
    <row r="669" spans="3:7" ht="15.75" thickBot="1" x14ac:dyDescent="0.3">
      <c r="C669" t="s">
        <v>1265</v>
      </c>
      <c r="D669" t="s">
        <v>443</v>
      </c>
      <c r="E669" s="225">
        <v>4.5</v>
      </c>
      <c r="F669" s="238">
        <f t="shared" si="10"/>
        <v>0.13901202452684974</v>
      </c>
      <c r="G669" s="220" t="s">
        <v>1335</v>
      </c>
    </row>
    <row r="670" spans="3:7" ht="15.75" thickBot="1" x14ac:dyDescent="0.3">
      <c r="C670" t="s">
        <v>1326</v>
      </c>
      <c r="D670" t="s">
        <v>443</v>
      </c>
      <c r="E670" s="225">
        <v>4.5</v>
      </c>
      <c r="F670" s="238">
        <f t="shared" si="10"/>
        <v>0.13941018766756061</v>
      </c>
      <c r="G670" s="220" t="s">
        <v>1335</v>
      </c>
    </row>
    <row r="671" spans="3:7" ht="15.75" thickBot="1" x14ac:dyDescent="0.3">
      <c r="C671" t="s">
        <v>446</v>
      </c>
      <c r="D671" s="219" t="s">
        <v>447</v>
      </c>
      <c r="E671" s="225">
        <v>4.5999999999999996</v>
      </c>
      <c r="F671" s="238">
        <f t="shared" si="10"/>
        <v>0.13981719887806504</v>
      </c>
      <c r="G671" s="220" t="s">
        <v>1335</v>
      </c>
    </row>
    <row r="672" spans="3:7" ht="15.75" thickBot="1" x14ac:dyDescent="0.3">
      <c r="C672" t="s">
        <v>681</v>
      </c>
      <c r="D672" s="219" t="s">
        <v>447</v>
      </c>
      <c r="E672" s="225">
        <v>4.5999999999999996</v>
      </c>
      <c r="F672" s="238">
        <f t="shared" si="10"/>
        <v>0.14022421008856947</v>
      </c>
      <c r="G672" s="220" t="s">
        <v>1335</v>
      </c>
    </row>
    <row r="673" spans="3:7" ht="15.75" thickBot="1" x14ac:dyDescent="0.3">
      <c r="C673" t="s">
        <v>753</v>
      </c>
      <c r="D673" s="219" t="s">
        <v>447</v>
      </c>
      <c r="E673" s="225">
        <v>4.5999999999999996</v>
      </c>
      <c r="F673" s="238">
        <f t="shared" si="10"/>
        <v>0.14063122129907391</v>
      </c>
      <c r="G673" s="220" t="s">
        <v>1335</v>
      </c>
    </row>
    <row r="674" spans="3:7" ht="15.75" thickBot="1" x14ac:dyDescent="0.3">
      <c r="C674" t="s">
        <v>900</v>
      </c>
      <c r="D674" t="s">
        <v>443</v>
      </c>
      <c r="E674" s="225">
        <v>4.5999999999999996</v>
      </c>
      <c r="F674" s="238">
        <f t="shared" si="10"/>
        <v>0.14103823250957834</v>
      </c>
      <c r="G674" s="220" t="s">
        <v>1335</v>
      </c>
    </row>
    <row r="675" spans="3:7" ht="15.75" thickBot="1" x14ac:dyDescent="0.3">
      <c r="C675" t="s">
        <v>900</v>
      </c>
      <c r="D675" t="s">
        <v>443</v>
      </c>
      <c r="E675" s="225">
        <v>4.5999999999999996</v>
      </c>
      <c r="F675" s="238">
        <f t="shared" si="10"/>
        <v>0.14144524372008277</v>
      </c>
      <c r="G675" s="220" t="s">
        <v>1335</v>
      </c>
    </row>
    <row r="676" spans="3:7" ht="15.75" thickBot="1" x14ac:dyDescent="0.3">
      <c r="C676" t="s">
        <v>1068</v>
      </c>
      <c r="D676" t="s">
        <v>443</v>
      </c>
      <c r="E676" s="225">
        <v>4.5999999999999996</v>
      </c>
      <c r="F676" s="238">
        <f t="shared" si="10"/>
        <v>0.1418522549305872</v>
      </c>
      <c r="G676" s="220" t="s">
        <v>1335</v>
      </c>
    </row>
    <row r="677" spans="3:7" ht="15.75" thickBot="1" x14ac:dyDescent="0.3">
      <c r="C677" t="s">
        <v>1172</v>
      </c>
      <c r="D677" t="s">
        <v>443</v>
      </c>
      <c r="E677" s="225">
        <v>4.5999999999999996</v>
      </c>
      <c r="F677" s="238">
        <f t="shared" si="10"/>
        <v>0.14225926614109163</v>
      </c>
      <c r="G677" s="220" t="s">
        <v>1335</v>
      </c>
    </row>
    <row r="678" spans="3:7" ht="15.75" thickBot="1" x14ac:dyDescent="0.3">
      <c r="C678" t="s">
        <v>642</v>
      </c>
      <c r="D678" t="s">
        <v>443</v>
      </c>
      <c r="E678" s="225">
        <v>4.7</v>
      </c>
      <c r="F678" s="238">
        <f t="shared" si="10"/>
        <v>0.14267512542138963</v>
      </c>
      <c r="G678" s="220" t="s">
        <v>1335</v>
      </c>
    </row>
    <row r="679" spans="3:7" ht="15.75" thickBot="1" x14ac:dyDescent="0.3">
      <c r="C679" t="s">
        <v>648</v>
      </c>
      <c r="D679" s="219" t="s">
        <v>447</v>
      </c>
      <c r="E679" s="225">
        <v>4.7</v>
      </c>
      <c r="F679" s="238">
        <f t="shared" si="10"/>
        <v>0.14309098470168763</v>
      </c>
      <c r="G679" s="220" t="s">
        <v>1335</v>
      </c>
    </row>
    <row r="680" spans="3:7" ht="15.75" thickBot="1" x14ac:dyDescent="0.3">
      <c r="C680" t="s">
        <v>1005</v>
      </c>
      <c r="D680" s="219" t="s">
        <v>441</v>
      </c>
      <c r="E680" s="225">
        <v>4.7</v>
      </c>
      <c r="F680" s="238">
        <f t="shared" si="10"/>
        <v>0.14350684398198563</v>
      </c>
      <c r="G680" s="220" t="s">
        <v>1335</v>
      </c>
    </row>
    <row r="681" spans="3:7" ht="15.75" thickBot="1" x14ac:dyDescent="0.3">
      <c r="C681" t="s">
        <v>919</v>
      </c>
      <c r="D681" s="219" t="s">
        <v>447</v>
      </c>
      <c r="E681" s="225">
        <v>4.8</v>
      </c>
      <c r="F681" s="238">
        <f t="shared" si="10"/>
        <v>0.14393155133207722</v>
      </c>
      <c r="G681" s="220" t="s">
        <v>1335</v>
      </c>
    </row>
    <row r="682" spans="3:7" ht="15.75" thickBot="1" x14ac:dyDescent="0.3">
      <c r="C682" t="s">
        <v>950</v>
      </c>
      <c r="D682" s="219" t="s">
        <v>447</v>
      </c>
      <c r="E682" s="225">
        <v>4.8</v>
      </c>
      <c r="F682" s="238">
        <f t="shared" si="10"/>
        <v>0.14435625868216881</v>
      </c>
      <c r="G682" s="220" t="s">
        <v>1335</v>
      </c>
    </row>
    <row r="683" spans="3:7" ht="15.75" thickBot="1" x14ac:dyDescent="0.3">
      <c r="C683" t="s">
        <v>1009</v>
      </c>
      <c r="D683" s="219" t="s">
        <v>447</v>
      </c>
      <c r="E683" s="225">
        <v>4.8</v>
      </c>
      <c r="F683" s="238">
        <f t="shared" si="10"/>
        <v>0.1447809660322604</v>
      </c>
      <c r="G683" s="220" t="s">
        <v>1335</v>
      </c>
    </row>
    <row r="684" spans="3:7" ht="15.75" thickBot="1" x14ac:dyDescent="0.3">
      <c r="C684" t="s">
        <v>1034</v>
      </c>
      <c r="D684" t="s">
        <v>443</v>
      </c>
      <c r="E684" s="225">
        <v>4.8</v>
      </c>
      <c r="F684" s="238">
        <f t="shared" si="10"/>
        <v>0.14520567338235199</v>
      </c>
      <c r="G684" s="220" t="s">
        <v>1335</v>
      </c>
    </row>
    <row r="685" spans="3:7" ht="15.75" thickBot="1" x14ac:dyDescent="0.3">
      <c r="C685" t="s">
        <v>816</v>
      </c>
      <c r="D685" s="219" t="s">
        <v>447</v>
      </c>
      <c r="E685" s="225">
        <v>4.8</v>
      </c>
      <c r="F685" s="238">
        <f t="shared" si="10"/>
        <v>0.14563038073244358</v>
      </c>
      <c r="G685" s="220" t="s">
        <v>1335</v>
      </c>
    </row>
    <row r="686" spans="3:7" ht="15.75" thickBot="1" x14ac:dyDescent="0.3">
      <c r="C686" t="s">
        <v>1271</v>
      </c>
      <c r="D686" s="219" t="s">
        <v>473</v>
      </c>
      <c r="E686" s="225">
        <v>4.8</v>
      </c>
      <c r="F686" s="238">
        <f t="shared" si="10"/>
        <v>0.14605508808253517</v>
      </c>
      <c r="G686" s="220" t="s">
        <v>1335</v>
      </c>
    </row>
    <row r="687" spans="3:7" ht="15.75" thickBot="1" x14ac:dyDescent="0.3">
      <c r="C687" t="s">
        <v>476</v>
      </c>
      <c r="D687" s="219" t="s">
        <v>447</v>
      </c>
      <c r="E687" s="225">
        <v>4.9000000000000004</v>
      </c>
      <c r="F687" s="238">
        <f t="shared" si="10"/>
        <v>0.14648864350242033</v>
      </c>
      <c r="G687" s="220" t="s">
        <v>1335</v>
      </c>
    </row>
    <row r="688" spans="3:7" ht="15.75" thickBot="1" x14ac:dyDescent="0.3">
      <c r="C688" t="s">
        <v>678</v>
      </c>
      <c r="D688" s="219" t="s">
        <v>447</v>
      </c>
      <c r="E688" s="225">
        <v>4.9000000000000004</v>
      </c>
      <c r="F688" s="238">
        <f t="shared" si="10"/>
        <v>0.14692219892230549</v>
      </c>
      <c r="G688" s="220" t="s">
        <v>1335</v>
      </c>
    </row>
    <row r="689" spans="3:7" ht="15.75" thickBot="1" x14ac:dyDescent="0.3">
      <c r="C689" t="s">
        <v>476</v>
      </c>
      <c r="D689" s="219" t="s">
        <v>447</v>
      </c>
      <c r="E689" s="225">
        <v>4.9000000000000004</v>
      </c>
      <c r="F689" s="238">
        <f t="shared" si="10"/>
        <v>0.14735575434219064</v>
      </c>
      <c r="G689" s="220" t="s">
        <v>1335</v>
      </c>
    </row>
    <row r="690" spans="3:7" ht="15.75" thickBot="1" x14ac:dyDescent="0.3">
      <c r="C690" t="s">
        <v>940</v>
      </c>
      <c r="D690" s="219" t="s">
        <v>445</v>
      </c>
      <c r="E690" s="225">
        <v>4.9000000000000004</v>
      </c>
      <c r="F690" s="238">
        <f t="shared" si="10"/>
        <v>0.1477893097620758</v>
      </c>
      <c r="G690" s="220" t="s">
        <v>1335</v>
      </c>
    </row>
    <row r="691" spans="3:7" ht="15.75" thickBot="1" x14ac:dyDescent="0.3">
      <c r="C691" t="s">
        <v>946</v>
      </c>
      <c r="D691" s="219" t="s">
        <v>447</v>
      </c>
      <c r="E691" s="225">
        <v>4.9000000000000004</v>
      </c>
      <c r="F691" s="238">
        <f t="shared" si="10"/>
        <v>0.14822286518196096</v>
      </c>
      <c r="G691" s="220" t="s">
        <v>1335</v>
      </c>
    </row>
    <row r="692" spans="3:7" ht="15.75" thickBot="1" x14ac:dyDescent="0.3">
      <c r="C692" t="s">
        <v>637</v>
      </c>
      <c r="D692" s="219" t="s">
        <v>445</v>
      </c>
      <c r="E692" s="225">
        <v>4.9000000000000004</v>
      </c>
      <c r="F692" s="238">
        <f t="shared" si="10"/>
        <v>0.14865642060184611</v>
      </c>
      <c r="G692" s="220" t="s">
        <v>1335</v>
      </c>
    </row>
    <row r="693" spans="3:7" ht="15.75" thickBot="1" x14ac:dyDescent="0.3">
      <c r="C693" t="s">
        <v>678</v>
      </c>
      <c r="D693" s="219" t="s">
        <v>447</v>
      </c>
      <c r="E693" s="225">
        <v>4.9000000000000004</v>
      </c>
      <c r="F693" s="238">
        <f t="shared" si="10"/>
        <v>0.14908997602173127</v>
      </c>
      <c r="G693" s="220" t="s">
        <v>1335</v>
      </c>
    </row>
    <row r="694" spans="3:7" ht="15.75" thickBot="1" x14ac:dyDescent="0.3">
      <c r="C694" t="s">
        <v>1310</v>
      </c>
      <c r="D694" s="219" t="s">
        <v>473</v>
      </c>
      <c r="E694" s="225">
        <v>4.9000000000000004</v>
      </c>
      <c r="F694" s="238">
        <f t="shared" si="10"/>
        <v>0.14952353144161643</v>
      </c>
      <c r="G694" s="220" t="s">
        <v>1335</v>
      </c>
    </row>
    <row r="695" spans="3:7" ht="15.75" thickBot="1" x14ac:dyDescent="0.3">
      <c r="C695" t="s">
        <v>481</v>
      </c>
      <c r="D695" s="219" t="s">
        <v>447</v>
      </c>
      <c r="E695" s="225">
        <v>5</v>
      </c>
      <c r="F695" s="238">
        <f t="shared" si="10"/>
        <v>0.14996593493129515</v>
      </c>
      <c r="G695" s="220" t="s">
        <v>1335</v>
      </c>
    </row>
    <row r="696" spans="3:7" ht="15.75" thickBot="1" x14ac:dyDescent="0.3">
      <c r="C696" t="s">
        <v>592</v>
      </c>
      <c r="D696" t="s">
        <v>443</v>
      </c>
      <c r="E696" s="225">
        <v>5</v>
      </c>
      <c r="F696" s="238">
        <f t="shared" si="10"/>
        <v>0.15040833842097387</v>
      </c>
      <c r="G696" s="220" t="s">
        <v>1335</v>
      </c>
    </row>
    <row r="697" spans="3:7" ht="15.75" thickBot="1" x14ac:dyDescent="0.3">
      <c r="C697" t="s">
        <v>674</v>
      </c>
      <c r="D697" s="219" t="s">
        <v>441</v>
      </c>
      <c r="E697" s="225">
        <v>5</v>
      </c>
      <c r="F697" s="238">
        <f t="shared" si="10"/>
        <v>0.15085074191065259</v>
      </c>
      <c r="G697" s="220" t="s">
        <v>1335</v>
      </c>
    </row>
    <row r="698" spans="3:7" ht="15.75" thickBot="1" x14ac:dyDescent="0.3">
      <c r="C698" t="s">
        <v>501</v>
      </c>
      <c r="D698" s="219" t="s">
        <v>524</v>
      </c>
      <c r="E698" s="225">
        <v>5</v>
      </c>
      <c r="F698" s="238">
        <f t="shared" si="10"/>
        <v>0.15129314540033131</v>
      </c>
      <c r="G698" s="220" t="s">
        <v>1335</v>
      </c>
    </row>
    <row r="699" spans="3:7" ht="15.75" thickBot="1" x14ac:dyDescent="0.3">
      <c r="C699" t="s">
        <v>674</v>
      </c>
      <c r="D699" s="219" t="s">
        <v>441</v>
      </c>
      <c r="E699" s="225">
        <v>5</v>
      </c>
      <c r="F699" s="238">
        <f t="shared" si="10"/>
        <v>0.15173554889001004</v>
      </c>
      <c r="G699" s="220" t="s">
        <v>1335</v>
      </c>
    </row>
    <row r="700" spans="3:7" ht="15.75" thickBot="1" x14ac:dyDescent="0.3">
      <c r="C700" t="s">
        <v>998</v>
      </c>
      <c r="D700" s="219" t="s">
        <v>447</v>
      </c>
      <c r="E700" s="225">
        <v>5</v>
      </c>
      <c r="F700" s="238">
        <f t="shared" si="10"/>
        <v>0.15217795237968876</v>
      </c>
      <c r="G700" s="220" t="s">
        <v>1335</v>
      </c>
    </row>
    <row r="701" spans="3:7" ht="15.75" thickBot="1" x14ac:dyDescent="0.3">
      <c r="C701" t="s">
        <v>998</v>
      </c>
      <c r="D701" s="219" t="s">
        <v>447</v>
      </c>
      <c r="E701" s="225">
        <v>5</v>
      </c>
      <c r="F701" s="238">
        <f t="shared" si="10"/>
        <v>0.15262035586936748</v>
      </c>
      <c r="G701" s="220" t="s">
        <v>1335</v>
      </c>
    </row>
    <row r="702" spans="3:7" ht="15.75" thickBot="1" x14ac:dyDescent="0.3">
      <c r="C702" t="s">
        <v>825</v>
      </c>
      <c r="D702" s="219" t="s">
        <v>447</v>
      </c>
      <c r="E702" s="225">
        <v>5</v>
      </c>
      <c r="F702" s="238">
        <f t="shared" si="10"/>
        <v>0.1530627593590462</v>
      </c>
      <c r="G702" s="220" t="s">
        <v>1335</v>
      </c>
    </row>
    <row r="703" spans="3:7" ht="15.75" thickBot="1" x14ac:dyDescent="0.3">
      <c r="C703" t="s">
        <v>494</v>
      </c>
      <c r="D703" s="219" t="s">
        <v>473</v>
      </c>
      <c r="E703" s="225">
        <v>5.0999999999999996</v>
      </c>
      <c r="F703" s="238">
        <f t="shared" si="10"/>
        <v>0.15351401091851849</v>
      </c>
      <c r="G703" s="220" t="s">
        <v>1335</v>
      </c>
    </row>
    <row r="704" spans="3:7" ht="15.75" thickBot="1" x14ac:dyDescent="0.3">
      <c r="C704" t="s">
        <v>698</v>
      </c>
      <c r="D704" s="219" t="s">
        <v>473</v>
      </c>
      <c r="E704" s="225">
        <v>5.0999999999999996</v>
      </c>
      <c r="F704" s="238">
        <f t="shared" si="10"/>
        <v>0.15396526247799078</v>
      </c>
      <c r="G704" s="220" t="s">
        <v>1335</v>
      </c>
    </row>
    <row r="705" spans="3:7" ht="15.75" thickBot="1" x14ac:dyDescent="0.3">
      <c r="C705" t="s">
        <v>628</v>
      </c>
      <c r="D705" s="219" t="s">
        <v>447</v>
      </c>
      <c r="E705" s="225">
        <v>5.0999999999999996</v>
      </c>
      <c r="F705" s="238">
        <f t="shared" si="10"/>
        <v>0.15441651403746307</v>
      </c>
      <c r="G705" s="220" t="s">
        <v>1335</v>
      </c>
    </row>
    <row r="706" spans="3:7" ht="15.75" thickBot="1" x14ac:dyDescent="0.3">
      <c r="C706" t="s">
        <v>1169</v>
      </c>
      <c r="D706" s="219" t="s">
        <v>473</v>
      </c>
      <c r="E706" s="225">
        <v>5.0999999999999996</v>
      </c>
      <c r="F706" s="238">
        <f t="shared" si="10"/>
        <v>0.15486776559693535</v>
      </c>
      <c r="G706" s="220" t="s">
        <v>1335</v>
      </c>
    </row>
    <row r="707" spans="3:7" ht="15.75" thickBot="1" x14ac:dyDescent="0.3">
      <c r="C707" t="s">
        <v>1299</v>
      </c>
      <c r="D707" s="219" t="s">
        <v>473</v>
      </c>
      <c r="E707" s="225">
        <v>5.0999999999999996</v>
      </c>
      <c r="F707" s="238">
        <f t="shared" si="10"/>
        <v>0.15531901715640764</v>
      </c>
      <c r="G707" s="220" t="s">
        <v>1335</v>
      </c>
    </row>
    <row r="708" spans="3:7" ht="15.75" thickBot="1" x14ac:dyDescent="0.3">
      <c r="C708" t="s">
        <v>482</v>
      </c>
      <c r="D708" s="219" t="s">
        <v>473</v>
      </c>
      <c r="E708" s="225">
        <v>5.2</v>
      </c>
      <c r="F708" s="238">
        <f t="shared" si="10"/>
        <v>0.15577911678567352</v>
      </c>
      <c r="G708" s="220" t="s">
        <v>1335</v>
      </c>
    </row>
    <row r="709" spans="3:7" ht="15.75" thickBot="1" x14ac:dyDescent="0.3">
      <c r="C709" t="s">
        <v>484</v>
      </c>
      <c r="D709" s="219" t="s">
        <v>473</v>
      </c>
      <c r="E709" s="225">
        <v>5.2</v>
      </c>
      <c r="F709" s="238">
        <f t="shared" si="10"/>
        <v>0.1562392164149394</v>
      </c>
      <c r="G709" s="220" t="s">
        <v>1335</v>
      </c>
    </row>
    <row r="710" spans="3:7" ht="15.75" thickBot="1" x14ac:dyDescent="0.3">
      <c r="C710" t="s">
        <v>484</v>
      </c>
      <c r="D710" s="219" t="s">
        <v>473</v>
      </c>
      <c r="E710" s="225">
        <v>5.2</v>
      </c>
      <c r="F710" s="238">
        <f t="shared" si="10"/>
        <v>0.15669931604420528</v>
      </c>
      <c r="G710" s="220" t="s">
        <v>1335</v>
      </c>
    </row>
    <row r="711" spans="3:7" ht="15.75" thickBot="1" x14ac:dyDescent="0.3">
      <c r="C711" t="s">
        <v>713</v>
      </c>
      <c r="D711" s="219" t="s">
        <v>473</v>
      </c>
      <c r="E711" s="225">
        <v>5.2</v>
      </c>
      <c r="F711" s="238">
        <f t="shared" si="10"/>
        <v>0.15715941567347116</v>
      </c>
      <c r="G711" s="220" t="s">
        <v>1335</v>
      </c>
    </row>
    <row r="712" spans="3:7" ht="15.75" thickBot="1" x14ac:dyDescent="0.3">
      <c r="C712" t="s">
        <v>715</v>
      </c>
      <c r="D712" s="219" t="s">
        <v>473</v>
      </c>
      <c r="E712" s="225">
        <v>5.2</v>
      </c>
      <c r="F712" s="238">
        <f t="shared" si="10"/>
        <v>0.15761951530273705</v>
      </c>
      <c r="G712" s="220" t="s">
        <v>1335</v>
      </c>
    </row>
    <row r="713" spans="3:7" ht="15.75" thickBot="1" x14ac:dyDescent="0.3">
      <c r="C713" t="s">
        <v>484</v>
      </c>
      <c r="D713" s="219" t="s">
        <v>473</v>
      </c>
      <c r="E713" s="225">
        <v>5.2</v>
      </c>
      <c r="F713" s="238">
        <f t="shared" ref="F713:F776" si="11">E713/$S$22+F712</f>
        <v>0.15807961493200293</v>
      </c>
      <c r="G713" s="220" t="s">
        <v>1335</v>
      </c>
    </row>
    <row r="714" spans="3:7" ht="15.75" thickBot="1" x14ac:dyDescent="0.3">
      <c r="C714" t="s">
        <v>964</v>
      </c>
      <c r="D714" s="219" t="s">
        <v>447</v>
      </c>
      <c r="E714" s="225">
        <v>5.2</v>
      </c>
      <c r="F714" s="238">
        <f t="shared" si="11"/>
        <v>0.15853971456126881</v>
      </c>
      <c r="G714" s="220" t="s">
        <v>1335</v>
      </c>
    </row>
    <row r="715" spans="3:7" ht="15.75" thickBot="1" x14ac:dyDescent="0.3">
      <c r="C715" t="s">
        <v>484</v>
      </c>
      <c r="D715" s="219" t="s">
        <v>473</v>
      </c>
      <c r="E715" s="225">
        <v>5.2</v>
      </c>
      <c r="F715" s="238">
        <f t="shared" si="11"/>
        <v>0.15899981419053469</v>
      </c>
      <c r="G715" s="220" t="s">
        <v>1335</v>
      </c>
    </row>
    <row r="716" spans="3:7" ht="15.75" thickBot="1" x14ac:dyDescent="0.3">
      <c r="C716" t="s">
        <v>484</v>
      </c>
      <c r="D716" s="219" t="s">
        <v>473</v>
      </c>
      <c r="E716" s="225">
        <v>5.2</v>
      </c>
      <c r="F716" s="238">
        <f t="shared" si="11"/>
        <v>0.15945991381980057</v>
      </c>
      <c r="G716" s="220" t="s">
        <v>1335</v>
      </c>
    </row>
    <row r="717" spans="3:7" ht="15.75" thickBot="1" x14ac:dyDescent="0.3">
      <c r="C717" t="s">
        <v>943</v>
      </c>
      <c r="D717" s="219" t="s">
        <v>445</v>
      </c>
      <c r="E717" s="225">
        <v>5.2</v>
      </c>
      <c r="F717" s="238">
        <f t="shared" si="11"/>
        <v>0.15992001344906645</v>
      </c>
      <c r="G717" s="220" t="s">
        <v>1335</v>
      </c>
    </row>
    <row r="718" spans="3:7" ht="15.75" thickBot="1" x14ac:dyDescent="0.3">
      <c r="C718" t="s">
        <v>1290</v>
      </c>
      <c r="D718" s="219" t="s">
        <v>447</v>
      </c>
      <c r="E718" s="225">
        <v>5.2</v>
      </c>
      <c r="F718" s="238">
        <f t="shared" si="11"/>
        <v>0.16038011307833233</v>
      </c>
      <c r="G718" s="220" t="s">
        <v>1335</v>
      </c>
    </row>
    <row r="719" spans="3:7" ht="15.75" thickBot="1" x14ac:dyDescent="0.3">
      <c r="C719" t="s">
        <v>500</v>
      </c>
      <c r="D719" s="219" t="s">
        <v>445</v>
      </c>
      <c r="E719" s="225">
        <v>5.3</v>
      </c>
      <c r="F719" s="238">
        <f t="shared" si="11"/>
        <v>0.16084906077739178</v>
      </c>
      <c r="G719" s="220" t="s">
        <v>1335</v>
      </c>
    </row>
    <row r="720" spans="3:7" ht="15.75" thickBot="1" x14ac:dyDescent="0.3">
      <c r="C720" t="s">
        <v>1190</v>
      </c>
      <c r="D720" s="219" t="s">
        <v>445</v>
      </c>
      <c r="E720" s="225">
        <v>5.3</v>
      </c>
      <c r="F720" s="238">
        <f t="shared" si="11"/>
        <v>0.16131800847645122</v>
      </c>
      <c r="G720" s="220" t="s">
        <v>1335</v>
      </c>
    </row>
    <row r="721" spans="3:7" ht="15.75" thickBot="1" x14ac:dyDescent="0.3">
      <c r="C721" t="s">
        <v>1256</v>
      </c>
      <c r="D721" s="219" t="s">
        <v>473</v>
      </c>
      <c r="E721" s="225">
        <v>5.3</v>
      </c>
      <c r="F721" s="238">
        <f t="shared" si="11"/>
        <v>0.16178695617551067</v>
      </c>
      <c r="G721" s="220" t="s">
        <v>1335</v>
      </c>
    </row>
    <row r="722" spans="3:7" ht="15.75" thickBot="1" x14ac:dyDescent="0.3">
      <c r="C722" t="s">
        <v>618</v>
      </c>
      <c r="D722" s="219" t="s">
        <v>473</v>
      </c>
      <c r="E722" s="225">
        <v>5.4</v>
      </c>
      <c r="F722" s="238">
        <f t="shared" si="11"/>
        <v>0.16226475194436368</v>
      </c>
      <c r="G722" s="220" t="s">
        <v>1335</v>
      </c>
    </row>
    <row r="723" spans="3:7" ht="15.75" thickBot="1" x14ac:dyDescent="0.3">
      <c r="C723" t="s">
        <v>1091</v>
      </c>
      <c r="D723" s="219" t="s">
        <v>447</v>
      </c>
      <c r="E723" s="225">
        <v>5.4</v>
      </c>
      <c r="F723" s="238">
        <f t="shared" si="11"/>
        <v>0.1627425477132167</v>
      </c>
      <c r="G723" s="220" t="s">
        <v>1335</v>
      </c>
    </row>
    <row r="724" spans="3:7" ht="15.75" thickBot="1" x14ac:dyDescent="0.3">
      <c r="C724" t="s">
        <v>1205</v>
      </c>
      <c r="D724" s="219" t="s">
        <v>524</v>
      </c>
      <c r="E724" s="225">
        <v>5.4</v>
      </c>
      <c r="F724" s="238">
        <f t="shared" si="11"/>
        <v>0.16322034348206971</v>
      </c>
      <c r="G724" s="220" t="s">
        <v>1335</v>
      </c>
    </row>
    <row r="725" spans="3:7" ht="15.75" thickBot="1" x14ac:dyDescent="0.3">
      <c r="C725" t="s">
        <v>618</v>
      </c>
      <c r="D725" s="219" t="s">
        <v>473</v>
      </c>
      <c r="E725" s="225">
        <v>5.4</v>
      </c>
      <c r="F725" s="238">
        <f t="shared" si="11"/>
        <v>0.16369813925092272</v>
      </c>
      <c r="G725" s="220" t="s">
        <v>1335</v>
      </c>
    </row>
    <row r="726" spans="3:7" ht="15.75" thickBot="1" x14ac:dyDescent="0.3">
      <c r="C726" t="s">
        <v>603</v>
      </c>
      <c r="D726" s="219" t="s">
        <v>473</v>
      </c>
      <c r="E726" s="225">
        <v>5.5</v>
      </c>
      <c r="F726" s="238">
        <f t="shared" si="11"/>
        <v>0.16418478308956932</v>
      </c>
      <c r="G726" s="220" t="s">
        <v>1335</v>
      </c>
    </row>
    <row r="727" spans="3:7" ht="15.75" thickBot="1" x14ac:dyDescent="0.3">
      <c r="C727" t="s">
        <v>655</v>
      </c>
      <c r="D727" s="219" t="s">
        <v>447</v>
      </c>
      <c r="E727" s="225">
        <v>5.5</v>
      </c>
      <c r="F727" s="238">
        <f t="shared" si="11"/>
        <v>0.16467142692821593</v>
      </c>
      <c r="G727" s="220" t="s">
        <v>1335</v>
      </c>
    </row>
    <row r="728" spans="3:7" ht="15.75" thickBot="1" x14ac:dyDescent="0.3">
      <c r="C728" t="s">
        <v>741</v>
      </c>
      <c r="D728" s="219" t="s">
        <v>473</v>
      </c>
      <c r="E728" s="225">
        <v>5.5</v>
      </c>
      <c r="F728" s="238">
        <f t="shared" si="11"/>
        <v>0.16515807076686254</v>
      </c>
      <c r="G728" s="220" t="s">
        <v>1335</v>
      </c>
    </row>
    <row r="729" spans="3:7" ht="15.75" thickBot="1" x14ac:dyDescent="0.3">
      <c r="C729" t="s">
        <v>823</v>
      </c>
      <c r="D729" s="219" t="s">
        <v>524</v>
      </c>
      <c r="E729" s="225">
        <v>5.5</v>
      </c>
      <c r="F729" s="238">
        <f t="shared" si="11"/>
        <v>0.16564471460550914</v>
      </c>
      <c r="G729" s="220" t="s">
        <v>1335</v>
      </c>
    </row>
    <row r="730" spans="3:7" ht="15.75" thickBot="1" x14ac:dyDescent="0.3">
      <c r="C730" t="s">
        <v>603</v>
      </c>
      <c r="D730" s="219" t="s">
        <v>473</v>
      </c>
      <c r="E730" s="225">
        <v>5.5</v>
      </c>
      <c r="F730" s="238">
        <f t="shared" si="11"/>
        <v>0.16613135844415575</v>
      </c>
      <c r="G730" s="220" t="s">
        <v>1335</v>
      </c>
    </row>
    <row r="731" spans="3:7" ht="15.75" thickBot="1" x14ac:dyDescent="0.3">
      <c r="C731" t="s">
        <v>603</v>
      </c>
      <c r="D731" s="219" t="s">
        <v>473</v>
      </c>
      <c r="E731" s="225">
        <v>5.5</v>
      </c>
      <c r="F731" s="238">
        <f t="shared" si="11"/>
        <v>0.16661800228280235</v>
      </c>
      <c r="G731" s="220" t="s">
        <v>1335</v>
      </c>
    </row>
    <row r="732" spans="3:7" ht="15.75" thickBot="1" x14ac:dyDescent="0.3">
      <c r="C732" t="s">
        <v>1179</v>
      </c>
      <c r="D732" s="219" t="s">
        <v>466</v>
      </c>
      <c r="E732" s="225">
        <v>5.5</v>
      </c>
      <c r="F732" s="238">
        <f t="shared" si="11"/>
        <v>0.16710464612144896</v>
      </c>
      <c r="G732" s="220" t="s">
        <v>1335</v>
      </c>
    </row>
    <row r="733" spans="3:7" ht="15.75" thickBot="1" x14ac:dyDescent="0.3">
      <c r="C733" t="s">
        <v>741</v>
      </c>
      <c r="D733" s="219" t="s">
        <v>473</v>
      </c>
      <c r="E733" s="225">
        <v>5.5</v>
      </c>
      <c r="F733" s="238">
        <f t="shared" si="11"/>
        <v>0.16759128996009556</v>
      </c>
      <c r="G733" s="220" t="s">
        <v>1335</v>
      </c>
    </row>
    <row r="734" spans="3:7" ht="15.75" thickBot="1" x14ac:dyDescent="0.3">
      <c r="C734" t="s">
        <v>746</v>
      </c>
      <c r="D734" s="219" t="s">
        <v>473</v>
      </c>
      <c r="E734" s="225">
        <v>5.6</v>
      </c>
      <c r="F734" s="238">
        <f t="shared" si="11"/>
        <v>0.16808678186853573</v>
      </c>
      <c r="G734" s="220" t="s">
        <v>1335</v>
      </c>
    </row>
    <row r="735" spans="3:7" ht="15.75" thickBot="1" x14ac:dyDescent="0.3">
      <c r="C735" t="s">
        <v>948</v>
      </c>
      <c r="D735" s="219" t="s">
        <v>447</v>
      </c>
      <c r="E735" s="225">
        <v>5.6</v>
      </c>
      <c r="F735" s="238">
        <f t="shared" si="11"/>
        <v>0.1685822737769759</v>
      </c>
      <c r="G735" s="220" t="s">
        <v>1335</v>
      </c>
    </row>
    <row r="736" spans="3:7" ht="15.75" thickBot="1" x14ac:dyDescent="0.3">
      <c r="C736" t="s">
        <v>1040</v>
      </c>
      <c r="D736" s="219" t="s">
        <v>473</v>
      </c>
      <c r="E736" s="225">
        <v>5.6</v>
      </c>
      <c r="F736" s="238">
        <f t="shared" si="11"/>
        <v>0.16907776568541608</v>
      </c>
      <c r="G736" s="220" t="s">
        <v>1335</v>
      </c>
    </row>
    <row r="737" spans="3:7" ht="15.75" thickBot="1" x14ac:dyDescent="0.3">
      <c r="C737" t="s">
        <v>1104</v>
      </c>
      <c r="D737" s="219" t="s">
        <v>473</v>
      </c>
      <c r="E737" s="225">
        <v>5.6</v>
      </c>
      <c r="F737" s="238">
        <f t="shared" si="11"/>
        <v>0.16957325759385625</v>
      </c>
      <c r="G737" s="220" t="s">
        <v>1335</v>
      </c>
    </row>
    <row r="738" spans="3:7" ht="15.75" thickBot="1" x14ac:dyDescent="0.3">
      <c r="C738" t="s">
        <v>1255</v>
      </c>
      <c r="D738" s="219" t="s">
        <v>466</v>
      </c>
      <c r="E738" s="225">
        <v>5.6</v>
      </c>
      <c r="F738" s="238">
        <f t="shared" si="11"/>
        <v>0.17006874950229642</v>
      </c>
      <c r="G738" s="220" t="s">
        <v>1335</v>
      </c>
    </row>
    <row r="739" spans="3:7" ht="15.75" thickBot="1" x14ac:dyDescent="0.3">
      <c r="C739" t="s">
        <v>1057</v>
      </c>
      <c r="D739" s="219" t="s">
        <v>473</v>
      </c>
      <c r="E739" s="225">
        <v>5.7</v>
      </c>
      <c r="F739" s="238">
        <f t="shared" si="11"/>
        <v>0.17057308948053015</v>
      </c>
      <c r="G739" s="220" t="s">
        <v>1335</v>
      </c>
    </row>
    <row r="740" spans="3:7" ht="15.75" thickBot="1" x14ac:dyDescent="0.3">
      <c r="C740" t="s">
        <v>1221</v>
      </c>
      <c r="D740" s="219" t="s">
        <v>473</v>
      </c>
      <c r="E740" s="225">
        <v>5.7</v>
      </c>
      <c r="F740" s="238">
        <f t="shared" si="11"/>
        <v>0.17107742945876389</v>
      </c>
      <c r="G740" s="220" t="s">
        <v>1335</v>
      </c>
    </row>
    <row r="741" spans="3:7" ht="15.75" thickBot="1" x14ac:dyDescent="0.3">
      <c r="C741" t="s">
        <v>694</v>
      </c>
      <c r="D741" s="219" t="s">
        <v>447</v>
      </c>
      <c r="E741" s="225">
        <v>5.8</v>
      </c>
      <c r="F741" s="238">
        <f t="shared" si="11"/>
        <v>0.17159061750679122</v>
      </c>
      <c r="G741" s="220" t="s">
        <v>1335</v>
      </c>
    </row>
    <row r="742" spans="3:7" ht="15.75" thickBot="1" x14ac:dyDescent="0.3">
      <c r="C742" t="s">
        <v>737</v>
      </c>
      <c r="D742" s="219" t="s">
        <v>441</v>
      </c>
      <c r="E742" s="225">
        <v>5.8</v>
      </c>
      <c r="F742" s="238">
        <f t="shared" si="11"/>
        <v>0.17210380555481855</v>
      </c>
      <c r="G742" s="220" t="s">
        <v>1335</v>
      </c>
    </row>
    <row r="743" spans="3:7" ht="15.75" thickBot="1" x14ac:dyDescent="0.3">
      <c r="C743" t="s">
        <v>817</v>
      </c>
      <c r="D743" s="219" t="s">
        <v>524</v>
      </c>
      <c r="E743" s="225">
        <v>5.8</v>
      </c>
      <c r="F743" s="238">
        <f t="shared" si="11"/>
        <v>0.17261699360284588</v>
      </c>
      <c r="G743" s="220" t="s">
        <v>1335</v>
      </c>
    </row>
    <row r="744" spans="3:7" ht="15.75" thickBot="1" x14ac:dyDescent="0.3">
      <c r="C744" t="s">
        <v>909</v>
      </c>
      <c r="D744" s="219" t="s">
        <v>445</v>
      </c>
      <c r="E744" s="225">
        <v>5.8</v>
      </c>
      <c r="F744" s="238">
        <f t="shared" si="11"/>
        <v>0.17313018165087321</v>
      </c>
      <c r="G744" s="220" t="s">
        <v>1335</v>
      </c>
    </row>
    <row r="745" spans="3:7" ht="15.75" thickBot="1" x14ac:dyDescent="0.3">
      <c r="C745" t="s">
        <v>1063</v>
      </c>
      <c r="D745" s="219" t="s">
        <v>466</v>
      </c>
      <c r="E745" s="225">
        <v>5.8</v>
      </c>
      <c r="F745" s="238">
        <f t="shared" si="11"/>
        <v>0.17364336969890054</v>
      </c>
      <c r="G745" s="220" t="s">
        <v>1335</v>
      </c>
    </row>
    <row r="746" spans="3:7" ht="15.75" thickBot="1" x14ac:dyDescent="0.3">
      <c r="C746" t="s">
        <v>909</v>
      </c>
      <c r="D746" s="219" t="s">
        <v>445</v>
      </c>
      <c r="E746" s="225">
        <v>5.8</v>
      </c>
      <c r="F746" s="238">
        <f t="shared" si="11"/>
        <v>0.17415655774692787</v>
      </c>
      <c r="G746" s="220" t="s">
        <v>1335</v>
      </c>
    </row>
    <row r="747" spans="3:7" ht="15.75" thickBot="1" x14ac:dyDescent="0.3">
      <c r="C747" t="s">
        <v>909</v>
      </c>
      <c r="D747" s="219" t="s">
        <v>445</v>
      </c>
      <c r="E747" s="225">
        <v>5.8</v>
      </c>
      <c r="F747" s="238">
        <f t="shared" si="11"/>
        <v>0.1746697457949552</v>
      </c>
      <c r="G747" s="220" t="s">
        <v>1335</v>
      </c>
    </row>
    <row r="748" spans="3:7" ht="15.75" thickBot="1" x14ac:dyDescent="0.3">
      <c r="C748" t="s">
        <v>909</v>
      </c>
      <c r="D748" s="219" t="s">
        <v>445</v>
      </c>
      <c r="E748" s="225">
        <v>5.8</v>
      </c>
      <c r="F748" s="238">
        <f t="shared" si="11"/>
        <v>0.17518293384298253</v>
      </c>
      <c r="G748" s="220" t="s">
        <v>1335</v>
      </c>
    </row>
    <row r="749" spans="3:7" ht="15.75" thickBot="1" x14ac:dyDescent="0.3">
      <c r="C749" t="s">
        <v>492</v>
      </c>
      <c r="D749" s="219" t="s">
        <v>473</v>
      </c>
      <c r="E749" s="225">
        <v>5.9</v>
      </c>
      <c r="F749" s="238">
        <f t="shared" si="11"/>
        <v>0.17570496996080343</v>
      </c>
      <c r="G749" s="220" t="s">
        <v>1335</v>
      </c>
    </row>
    <row r="750" spans="3:7" ht="15.75" thickBot="1" x14ac:dyDescent="0.3">
      <c r="C750" t="s">
        <v>502</v>
      </c>
      <c r="D750" s="219" t="s">
        <v>445</v>
      </c>
      <c r="E750" s="225">
        <v>5.9</v>
      </c>
      <c r="F750" s="238">
        <f t="shared" si="11"/>
        <v>0.17622700607862432</v>
      </c>
      <c r="G750" s="220" t="s">
        <v>1335</v>
      </c>
    </row>
    <row r="751" spans="3:7" ht="15.75" thickBot="1" x14ac:dyDescent="0.3">
      <c r="C751" t="s">
        <v>784</v>
      </c>
      <c r="D751" s="219" t="s">
        <v>524</v>
      </c>
      <c r="E751" s="225">
        <v>5.9</v>
      </c>
      <c r="F751" s="238">
        <f t="shared" si="11"/>
        <v>0.17674904219644522</v>
      </c>
      <c r="G751" s="220" t="s">
        <v>1335</v>
      </c>
    </row>
    <row r="752" spans="3:7" ht="15.75" thickBot="1" x14ac:dyDescent="0.3">
      <c r="C752" t="s">
        <v>1049</v>
      </c>
      <c r="D752" s="219" t="s">
        <v>473</v>
      </c>
      <c r="E752" s="225">
        <v>5.9</v>
      </c>
      <c r="F752" s="238">
        <f t="shared" si="11"/>
        <v>0.17727107831426611</v>
      </c>
      <c r="G752" s="220" t="s">
        <v>1335</v>
      </c>
    </row>
    <row r="753" spans="3:7" ht="15.75" thickBot="1" x14ac:dyDescent="0.3">
      <c r="C753" t="s">
        <v>772</v>
      </c>
      <c r="D753" s="219" t="s">
        <v>447</v>
      </c>
      <c r="E753" s="225">
        <v>6</v>
      </c>
      <c r="F753" s="238">
        <f t="shared" si="11"/>
        <v>0.17780196250188057</v>
      </c>
      <c r="G753" s="220" t="s">
        <v>1335</v>
      </c>
    </row>
    <row r="754" spans="3:7" ht="15.75" thickBot="1" x14ac:dyDescent="0.3">
      <c r="C754" t="s">
        <v>1113</v>
      </c>
      <c r="D754" s="219" t="s">
        <v>473</v>
      </c>
      <c r="E754" s="225">
        <v>6</v>
      </c>
      <c r="F754" s="238">
        <f t="shared" si="11"/>
        <v>0.17833284668949503</v>
      </c>
      <c r="G754" s="220" t="s">
        <v>1335</v>
      </c>
    </row>
    <row r="755" spans="3:7" ht="15.75" thickBot="1" x14ac:dyDescent="0.3">
      <c r="C755" t="s">
        <v>1253</v>
      </c>
      <c r="D755" s="219" t="s">
        <v>473</v>
      </c>
      <c r="E755" s="225">
        <v>6</v>
      </c>
      <c r="F755" s="238">
        <f t="shared" si="11"/>
        <v>0.17886373087710949</v>
      </c>
      <c r="G755" s="220" t="s">
        <v>1335</v>
      </c>
    </row>
    <row r="756" spans="3:7" ht="15.75" thickBot="1" x14ac:dyDescent="0.3">
      <c r="C756" t="s">
        <v>489</v>
      </c>
      <c r="D756" s="219" t="s">
        <v>473</v>
      </c>
      <c r="E756" s="225">
        <v>6.1</v>
      </c>
      <c r="F756" s="238">
        <f t="shared" si="11"/>
        <v>0.17940346313451755</v>
      </c>
      <c r="G756" s="220" t="s">
        <v>1335</v>
      </c>
    </row>
    <row r="757" spans="3:7" ht="15.75" thickBot="1" x14ac:dyDescent="0.3">
      <c r="C757" t="s">
        <v>689</v>
      </c>
      <c r="D757" s="219" t="s">
        <v>473</v>
      </c>
      <c r="E757" s="225">
        <v>6.1</v>
      </c>
      <c r="F757" s="238">
        <f t="shared" si="11"/>
        <v>0.1799431953919256</v>
      </c>
      <c r="G757" s="220" t="s">
        <v>1335</v>
      </c>
    </row>
    <row r="758" spans="3:7" ht="15.75" thickBot="1" x14ac:dyDescent="0.3">
      <c r="C758" t="s">
        <v>513</v>
      </c>
      <c r="D758" s="219" t="s">
        <v>524</v>
      </c>
      <c r="E758" s="225">
        <v>6.1</v>
      </c>
      <c r="F758" s="238">
        <f t="shared" si="11"/>
        <v>0.18048292764933366</v>
      </c>
      <c r="G758" s="220" t="s">
        <v>1335</v>
      </c>
    </row>
    <row r="759" spans="3:7" ht="15.75" thickBot="1" x14ac:dyDescent="0.3">
      <c r="C759" t="s">
        <v>498</v>
      </c>
      <c r="D759" s="219" t="s">
        <v>445</v>
      </c>
      <c r="E759" s="225">
        <v>6.2</v>
      </c>
      <c r="F759" s="238">
        <f t="shared" si="11"/>
        <v>0.18103150797653528</v>
      </c>
      <c r="G759" s="220" t="s">
        <v>1335</v>
      </c>
    </row>
    <row r="760" spans="3:7" ht="15.75" thickBot="1" x14ac:dyDescent="0.3">
      <c r="C760" t="s">
        <v>602</v>
      </c>
      <c r="D760" s="219" t="s">
        <v>473</v>
      </c>
      <c r="E760" s="225">
        <v>6.2</v>
      </c>
      <c r="F760" s="238">
        <f t="shared" si="11"/>
        <v>0.1815800883037369</v>
      </c>
      <c r="G760" s="220" t="s">
        <v>1335</v>
      </c>
    </row>
    <row r="761" spans="3:7" ht="15.75" thickBot="1" x14ac:dyDescent="0.3">
      <c r="C761" t="s">
        <v>701</v>
      </c>
      <c r="D761" s="219" t="s">
        <v>473</v>
      </c>
      <c r="E761" s="225">
        <v>6.2</v>
      </c>
      <c r="F761" s="238">
        <f t="shared" si="11"/>
        <v>0.18212866863093852</v>
      </c>
      <c r="G761" s="220" t="s">
        <v>1335</v>
      </c>
    </row>
    <row r="762" spans="3:7" ht="15.75" thickBot="1" x14ac:dyDescent="0.3">
      <c r="C762" t="s">
        <v>468</v>
      </c>
      <c r="D762" s="219" t="s">
        <v>447</v>
      </c>
      <c r="E762" s="225">
        <v>6.3</v>
      </c>
      <c r="F762" s="238">
        <f t="shared" si="11"/>
        <v>0.1826860970279337</v>
      </c>
      <c r="G762" s="220" t="s">
        <v>1335</v>
      </c>
    </row>
    <row r="763" spans="3:7" ht="15.75" thickBot="1" x14ac:dyDescent="0.3">
      <c r="C763" t="s">
        <v>599</v>
      </c>
      <c r="D763" s="219" t="s">
        <v>473</v>
      </c>
      <c r="E763" s="225">
        <v>6.3</v>
      </c>
      <c r="F763" s="238">
        <f t="shared" si="11"/>
        <v>0.18324352542492889</v>
      </c>
      <c r="G763" s="220" t="s">
        <v>1335</v>
      </c>
    </row>
    <row r="764" spans="3:7" ht="15.75" thickBot="1" x14ac:dyDescent="0.3">
      <c r="C764" t="s">
        <v>599</v>
      </c>
      <c r="D764" s="219" t="s">
        <v>473</v>
      </c>
      <c r="E764" s="225">
        <v>6.3</v>
      </c>
      <c r="F764" s="238">
        <f t="shared" si="11"/>
        <v>0.18380095382192407</v>
      </c>
      <c r="G764" s="220" t="s">
        <v>1335</v>
      </c>
    </row>
    <row r="765" spans="3:7" ht="15.75" thickBot="1" x14ac:dyDescent="0.3">
      <c r="C765" t="s">
        <v>645</v>
      </c>
      <c r="D765" s="219" t="s">
        <v>473</v>
      </c>
      <c r="E765" s="225">
        <v>6.3</v>
      </c>
      <c r="F765" s="238">
        <f t="shared" si="11"/>
        <v>0.18435838221891926</v>
      </c>
      <c r="G765" s="220" t="s">
        <v>1335</v>
      </c>
    </row>
    <row r="766" spans="3:7" ht="15.75" thickBot="1" x14ac:dyDescent="0.3">
      <c r="C766" t="s">
        <v>671</v>
      </c>
      <c r="D766" s="219" t="s">
        <v>473</v>
      </c>
      <c r="E766" s="225">
        <v>6.3</v>
      </c>
      <c r="F766" s="238">
        <f t="shared" si="11"/>
        <v>0.18491581061591444</v>
      </c>
      <c r="G766" s="220" t="s">
        <v>1335</v>
      </c>
    </row>
    <row r="767" spans="3:7" ht="15.75" thickBot="1" x14ac:dyDescent="0.3">
      <c r="C767" t="s">
        <v>645</v>
      </c>
      <c r="D767" s="219" t="s">
        <v>473</v>
      </c>
      <c r="E767" s="225">
        <v>6.3</v>
      </c>
      <c r="F767" s="238">
        <f t="shared" si="11"/>
        <v>0.18547323901290963</v>
      </c>
      <c r="G767" s="220" t="s">
        <v>1335</v>
      </c>
    </row>
    <row r="768" spans="3:7" ht="15.75" thickBot="1" x14ac:dyDescent="0.3">
      <c r="C768" t="s">
        <v>599</v>
      </c>
      <c r="D768" s="219" t="s">
        <v>473</v>
      </c>
      <c r="E768" s="225">
        <v>6.3</v>
      </c>
      <c r="F768" s="238">
        <f t="shared" si="11"/>
        <v>0.18603066740990482</v>
      </c>
      <c r="G768" s="220" t="s">
        <v>1335</v>
      </c>
    </row>
    <row r="769" spans="3:7" ht="15.75" thickBot="1" x14ac:dyDescent="0.3">
      <c r="C769" t="s">
        <v>645</v>
      </c>
      <c r="D769" s="219" t="s">
        <v>473</v>
      </c>
      <c r="E769" s="225">
        <v>6.3</v>
      </c>
      <c r="F769" s="238">
        <f t="shared" si="11"/>
        <v>0.1865880958069</v>
      </c>
      <c r="G769" s="220" t="s">
        <v>1335</v>
      </c>
    </row>
    <row r="770" spans="3:7" ht="15.75" thickBot="1" x14ac:dyDescent="0.3">
      <c r="C770" t="s">
        <v>1074</v>
      </c>
      <c r="D770" s="219" t="s">
        <v>473</v>
      </c>
      <c r="E770" s="225">
        <v>6.3</v>
      </c>
      <c r="F770" s="238">
        <f t="shared" si="11"/>
        <v>0.18714552420389519</v>
      </c>
      <c r="G770" s="220" t="s">
        <v>1335</v>
      </c>
    </row>
    <row r="771" spans="3:7" ht="15.75" thickBot="1" x14ac:dyDescent="0.3">
      <c r="C771" t="s">
        <v>477</v>
      </c>
      <c r="D771" s="219" t="s">
        <v>473</v>
      </c>
      <c r="E771" s="225">
        <v>6.4</v>
      </c>
      <c r="F771" s="238">
        <f t="shared" si="11"/>
        <v>0.18771180067068396</v>
      </c>
      <c r="G771" s="220" t="s">
        <v>1335</v>
      </c>
    </row>
    <row r="772" spans="3:7" ht="15.75" thickBot="1" x14ac:dyDescent="0.3">
      <c r="C772" t="s">
        <v>477</v>
      </c>
      <c r="D772" s="219" t="s">
        <v>473</v>
      </c>
      <c r="E772" s="225">
        <v>6.4</v>
      </c>
      <c r="F772" s="238">
        <f t="shared" si="11"/>
        <v>0.18827807713747274</v>
      </c>
      <c r="G772" s="220" t="s">
        <v>1335</v>
      </c>
    </row>
    <row r="773" spans="3:7" ht="15.75" thickBot="1" x14ac:dyDescent="0.3">
      <c r="C773" t="s">
        <v>477</v>
      </c>
      <c r="D773" s="219" t="s">
        <v>473</v>
      </c>
      <c r="E773" s="225">
        <v>6.4</v>
      </c>
      <c r="F773" s="238">
        <f t="shared" si="11"/>
        <v>0.18884435360426152</v>
      </c>
      <c r="G773" s="220" t="s">
        <v>1335</v>
      </c>
    </row>
    <row r="774" spans="3:7" ht="15.75" thickBot="1" x14ac:dyDescent="0.3">
      <c r="C774" t="s">
        <v>514</v>
      </c>
      <c r="D774" s="219" t="s">
        <v>473</v>
      </c>
      <c r="E774" s="225">
        <v>6.4</v>
      </c>
      <c r="F774" s="238">
        <f t="shared" si="11"/>
        <v>0.1894106300710503</v>
      </c>
      <c r="G774" s="220" t="s">
        <v>1335</v>
      </c>
    </row>
    <row r="775" spans="3:7" ht="15.75" thickBot="1" x14ac:dyDescent="0.3">
      <c r="C775" t="s">
        <v>688</v>
      </c>
      <c r="D775" s="219" t="s">
        <v>466</v>
      </c>
      <c r="E775" s="225">
        <v>6.5</v>
      </c>
      <c r="F775" s="238">
        <f t="shared" si="11"/>
        <v>0.18998575460763265</v>
      </c>
      <c r="G775" s="220" t="s">
        <v>1335</v>
      </c>
    </row>
    <row r="776" spans="3:7" ht="15.75" thickBot="1" x14ac:dyDescent="0.3">
      <c r="C776" t="s">
        <v>972</v>
      </c>
      <c r="D776" s="219" t="s">
        <v>524</v>
      </c>
      <c r="E776" s="225">
        <v>6.5</v>
      </c>
      <c r="F776" s="238">
        <f t="shared" si="11"/>
        <v>0.19056087914421499</v>
      </c>
      <c r="G776" s="220" t="s">
        <v>1335</v>
      </c>
    </row>
    <row r="777" spans="3:7" ht="15.75" thickBot="1" x14ac:dyDescent="0.3">
      <c r="C777" t="s">
        <v>778</v>
      </c>
      <c r="D777" s="219" t="s">
        <v>473</v>
      </c>
      <c r="E777" s="225">
        <v>6.6</v>
      </c>
      <c r="F777" s="238">
        <f t="shared" ref="F777:F840" si="12">E777/$S$22+F776</f>
        <v>0.1911448517505909</v>
      </c>
      <c r="G777" s="220" t="s">
        <v>1335</v>
      </c>
    </row>
    <row r="778" spans="3:7" ht="15.75" thickBot="1" x14ac:dyDescent="0.3">
      <c r="C778" t="s">
        <v>787</v>
      </c>
      <c r="D778" s="219" t="s">
        <v>524</v>
      </c>
      <c r="E778" s="225">
        <v>6.6</v>
      </c>
      <c r="F778" s="238">
        <f t="shared" si="12"/>
        <v>0.19172882435696681</v>
      </c>
      <c r="G778" s="220" t="s">
        <v>1335</v>
      </c>
    </row>
    <row r="779" spans="3:7" ht="15.75" thickBot="1" x14ac:dyDescent="0.3">
      <c r="C779" t="s">
        <v>875</v>
      </c>
      <c r="D779" t="s">
        <v>443</v>
      </c>
      <c r="E779" s="225">
        <v>6.6</v>
      </c>
      <c r="F779" s="238">
        <f t="shared" si="12"/>
        <v>0.19231279696334272</v>
      </c>
      <c r="G779" s="220" t="s">
        <v>1335</v>
      </c>
    </row>
    <row r="780" spans="3:7" ht="15.75" thickBot="1" x14ac:dyDescent="0.3">
      <c r="C780" t="s">
        <v>557</v>
      </c>
      <c r="D780" s="219" t="s">
        <v>473</v>
      </c>
      <c r="E780" s="225">
        <v>6.6</v>
      </c>
      <c r="F780" s="238">
        <f t="shared" si="12"/>
        <v>0.19289676956971863</v>
      </c>
      <c r="G780" s="220" t="s">
        <v>1335</v>
      </c>
    </row>
    <row r="781" spans="3:7" ht="15.75" thickBot="1" x14ac:dyDescent="0.3">
      <c r="C781" t="s">
        <v>1055</v>
      </c>
      <c r="D781" s="219" t="s">
        <v>473</v>
      </c>
      <c r="E781" s="225">
        <v>6.6</v>
      </c>
      <c r="F781" s="238">
        <f t="shared" si="12"/>
        <v>0.19348074217609454</v>
      </c>
      <c r="G781" s="220" t="s">
        <v>1335</v>
      </c>
    </row>
    <row r="782" spans="3:7" ht="15.75" thickBot="1" x14ac:dyDescent="0.3">
      <c r="C782" t="s">
        <v>511</v>
      </c>
      <c r="D782" s="219" t="s">
        <v>445</v>
      </c>
      <c r="E782" s="225">
        <v>6.7</v>
      </c>
      <c r="F782" s="238">
        <f t="shared" si="12"/>
        <v>0.19407356285226404</v>
      </c>
      <c r="G782" s="220" t="s">
        <v>1335</v>
      </c>
    </row>
    <row r="783" spans="3:7" ht="15.75" thickBot="1" x14ac:dyDescent="0.3">
      <c r="C783" t="s">
        <v>936</v>
      </c>
      <c r="D783" s="219" t="s">
        <v>473</v>
      </c>
      <c r="E783" s="225">
        <v>6.7</v>
      </c>
      <c r="F783" s="238">
        <f t="shared" si="12"/>
        <v>0.19466638352843355</v>
      </c>
      <c r="G783" s="220" t="s">
        <v>1335</v>
      </c>
    </row>
    <row r="784" spans="3:7" ht="15.75" thickBot="1" x14ac:dyDescent="0.3">
      <c r="C784" t="s">
        <v>1186</v>
      </c>
      <c r="D784" s="219" t="s">
        <v>473</v>
      </c>
      <c r="E784" s="225">
        <v>6.7</v>
      </c>
      <c r="F784" s="238">
        <f t="shared" si="12"/>
        <v>0.19525920420460305</v>
      </c>
      <c r="G784" s="220" t="s">
        <v>1335</v>
      </c>
    </row>
    <row r="785" spans="3:7" ht="15.75" thickBot="1" x14ac:dyDescent="0.3">
      <c r="C785" t="s">
        <v>521</v>
      </c>
      <c r="D785" s="219" t="s">
        <v>445</v>
      </c>
      <c r="E785" s="225">
        <v>6.8</v>
      </c>
      <c r="F785" s="238">
        <f t="shared" si="12"/>
        <v>0.19586087295056612</v>
      </c>
      <c r="G785" s="220" t="s">
        <v>1335</v>
      </c>
    </row>
    <row r="786" spans="3:7" ht="15.75" thickBot="1" x14ac:dyDescent="0.3">
      <c r="C786" t="s">
        <v>497</v>
      </c>
      <c r="D786" s="219" t="s">
        <v>445</v>
      </c>
      <c r="E786" s="225">
        <v>6.9</v>
      </c>
      <c r="F786" s="238">
        <f t="shared" si="12"/>
        <v>0.19647138976632275</v>
      </c>
      <c r="G786" s="220" t="s">
        <v>1335</v>
      </c>
    </row>
    <row r="787" spans="3:7" ht="15.75" thickBot="1" x14ac:dyDescent="0.3">
      <c r="C787" t="s">
        <v>560</v>
      </c>
      <c r="D787" s="219" t="s">
        <v>473</v>
      </c>
      <c r="E787" s="225">
        <v>6.9</v>
      </c>
      <c r="F787" s="238">
        <f t="shared" si="12"/>
        <v>0.19708190658207939</v>
      </c>
      <c r="G787" s="220" t="s">
        <v>1335</v>
      </c>
    </row>
    <row r="788" spans="3:7" ht="15.75" thickBot="1" x14ac:dyDescent="0.3">
      <c r="C788" t="s">
        <v>762</v>
      </c>
      <c r="D788" s="219" t="s">
        <v>466</v>
      </c>
      <c r="E788" s="225">
        <v>6.9</v>
      </c>
      <c r="F788" s="238">
        <f t="shared" si="12"/>
        <v>0.19769242339783602</v>
      </c>
      <c r="G788" s="220" t="s">
        <v>1335</v>
      </c>
    </row>
    <row r="789" spans="3:7" ht="15.75" thickBot="1" x14ac:dyDescent="0.3">
      <c r="C789" t="s">
        <v>762</v>
      </c>
      <c r="D789" s="219" t="s">
        <v>466</v>
      </c>
      <c r="E789" s="225">
        <v>6.9</v>
      </c>
      <c r="F789" s="238">
        <f t="shared" si="12"/>
        <v>0.19830294021359265</v>
      </c>
      <c r="G789" s="220" t="s">
        <v>1335</v>
      </c>
    </row>
    <row r="790" spans="3:7" ht="15.75" thickBot="1" x14ac:dyDescent="0.3">
      <c r="C790" t="s">
        <v>687</v>
      </c>
      <c r="D790" s="219" t="s">
        <v>524</v>
      </c>
      <c r="E790" s="225">
        <v>7</v>
      </c>
      <c r="F790" s="238">
        <f t="shared" si="12"/>
        <v>0.19892230509914288</v>
      </c>
      <c r="G790" s="220" t="s">
        <v>1335</v>
      </c>
    </row>
    <row r="791" spans="3:7" ht="15.75" thickBot="1" x14ac:dyDescent="0.3">
      <c r="C791" t="s">
        <v>1251</v>
      </c>
      <c r="D791" s="219" t="s">
        <v>466</v>
      </c>
      <c r="E791" s="225">
        <v>7</v>
      </c>
      <c r="F791" s="238">
        <f t="shared" si="12"/>
        <v>0.19954166998469311</v>
      </c>
      <c r="G791" s="220" t="s">
        <v>1335</v>
      </c>
    </row>
    <row r="792" spans="3:7" ht="15.75" thickBot="1" x14ac:dyDescent="0.3">
      <c r="C792" t="s">
        <v>508</v>
      </c>
      <c r="D792" s="219" t="s">
        <v>445</v>
      </c>
      <c r="E792" s="225">
        <v>7.1</v>
      </c>
      <c r="F792" s="238">
        <f t="shared" si="12"/>
        <v>0.2001698829400369</v>
      </c>
      <c r="G792" s="220" t="s">
        <v>1335</v>
      </c>
    </row>
    <row r="793" spans="3:7" ht="15.75" thickBot="1" x14ac:dyDescent="0.3">
      <c r="C793" t="s">
        <v>546</v>
      </c>
      <c r="D793" s="219" t="s">
        <v>441</v>
      </c>
      <c r="E793" s="225">
        <v>7.1</v>
      </c>
      <c r="F793" s="238">
        <f t="shared" si="12"/>
        <v>0.2007980958953807</v>
      </c>
      <c r="G793" s="220" t="s">
        <v>1335</v>
      </c>
    </row>
    <row r="794" spans="3:7" ht="15.75" thickBot="1" x14ac:dyDescent="0.3">
      <c r="C794" t="s">
        <v>561</v>
      </c>
      <c r="D794" s="219" t="s">
        <v>473</v>
      </c>
      <c r="E794" s="225">
        <v>7.1</v>
      </c>
      <c r="F794" s="238">
        <f t="shared" si="12"/>
        <v>0.20142630885072449</v>
      </c>
      <c r="G794" s="220" t="s">
        <v>1335</v>
      </c>
    </row>
    <row r="795" spans="3:7" ht="15.75" thickBot="1" x14ac:dyDescent="0.3">
      <c r="C795" t="s">
        <v>565</v>
      </c>
      <c r="D795" s="219" t="s">
        <v>473</v>
      </c>
      <c r="E795" s="225">
        <v>7.1</v>
      </c>
      <c r="F795" s="238">
        <f t="shared" si="12"/>
        <v>0.20205452180606828</v>
      </c>
      <c r="G795" s="220" t="s">
        <v>1335</v>
      </c>
    </row>
    <row r="796" spans="3:7" ht="15.75" thickBot="1" x14ac:dyDescent="0.3">
      <c r="C796" t="s">
        <v>628</v>
      </c>
      <c r="D796" s="219" t="s">
        <v>445</v>
      </c>
      <c r="E796" s="225">
        <v>7.1</v>
      </c>
      <c r="F796" s="238">
        <f t="shared" si="12"/>
        <v>0.20268273476141208</v>
      </c>
      <c r="G796" s="220" t="s">
        <v>1335</v>
      </c>
    </row>
    <row r="797" spans="3:7" ht="15.75" thickBot="1" x14ac:dyDescent="0.3">
      <c r="C797" t="s">
        <v>793</v>
      </c>
      <c r="D797" s="219" t="s">
        <v>524</v>
      </c>
      <c r="E797" s="225">
        <v>7.1</v>
      </c>
      <c r="F797" s="238">
        <f t="shared" si="12"/>
        <v>0.20331094771675587</v>
      </c>
      <c r="G797" s="220" t="s">
        <v>1335</v>
      </c>
    </row>
    <row r="798" spans="3:7" ht="15.75" thickBot="1" x14ac:dyDescent="0.3">
      <c r="C798" t="s">
        <v>797</v>
      </c>
      <c r="D798" s="219" t="s">
        <v>524</v>
      </c>
      <c r="E798" s="225">
        <v>7.1</v>
      </c>
      <c r="F798" s="238">
        <f t="shared" si="12"/>
        <v>0.20393916067209966</v>
      </c>
      <c r="G798" s="220" t="s">
        <v>1335</v>
      </c>
    </row>
    <row r="799" spans="3:7" ht="15.75" thickBot="1" x14ac:dyDescent="0.3">
      <c r="C799" t="s">
        <v>807</v>
      </c>
      <c r="D799" s="219" t="s">
        <v>524</v>
      </c>
      <c r="E799" s="225">
        <v>7.1</v>
      </c>
      <c r="F799" s="238">
        <f t="shared" si="12"/>
        <v>0.20456737362744346</v>
      </c>
      <c r="G799" s="220" t="s">
        <v>1335</v>
      </c>
    </row>
    <row r="800" spans="3:7" ht="15.75" thickBot="1" x14ac:dyDescent="0.3">
      <c r="C800" t="s">
        <v>793</v>
      </c>
      <c r="D800" s="219" t="s">
        <v>524</v>
      </c>
      <c r="E800" s="225">
        <v>7.1</v>
      </c>
      <c r="F800" s="238">
        <f t="shared" si="12"/>
        <v>0.20519558658278725</v>
      </c>
      <c r="G800" s="220" t="s">
        <v>1335</v>
      </c>
    </row>
    <row r="801" spans="3:7" ht="15.75" thickBot="1" x14ac:dyDescent="0.3">
      <c r="C801" t="s">
        <v>1146</v>
      </c>
      <c r="D801" s="219" t="s">
        <v>473</v>
      </c>
      <c r="E801" s="225">
        <v>7.1</v>
      </c>
      <c r="F801" s="238">
        <f t="shared" si="12"/>
        <v>0.20582379953813104</v>
      </c>
      <c r="G801" s="220" t="s">
        <v>1335</v>
      </c>
    </row>
    <row r="802" spans="3:7" ht="15.75" thickBot="1" x14ac:dyDescent="0.3">
      <c r="C802" t="s">
        <v>1155</v>
      </c>
      <c r="D802" t="s">
        <v>443</v>
      </c>
      <c r="E802" s="225">
        <v>7.1</v>
      </c>
      <c r="F802" s="238">
        <f t="shared" si="12"/>
        <v>0.20645201249347483</v>
      </c>
      <c r="G802" s="220" t="s">
        <v>1335</v>
      </c>
    </row>
    <row r="803" spans="3:7" ht="15.75" thickBot="1" x14ac:dyDescent="0.3">
      <c r="C803" t="s">
        <v>487</v>
      </c>
      <c r="D803" s="219" t="s">
        <v>473</v>
      </c>
      <c r="E803" s="225">
        <v>7.2</v>
      </c>
      <c r="F803" s="238">
        <f t="shared" si="12"/>
        <v>0.20708907351861219</v>
      </c>
      <c r="G803" s="220" t="s">
        <v>1335</v>
      </c>
    </row>
    <row r="804" spans="3:7" ht="15.75" thickBot="1" x14ac:dyDescent="0.3">
      <c r="C804" t="s">
        <v>790</v>
      </c>
      <c r="D804" s="219" t="s">
        <v>524</v>
      </c>
      <c r="E804" s="225">
        <v>7.2</v>
      </c>
      <c r="F804" s="238">
        <f t="shared" si="12"/>
        <v>0.20772613454374955</v>
      </c>
      <c r="G804" s="220" t="s">
        <v>1335</v>
      </c>
    </row>
    <row r="805" spans="3:7" ht="15.75" thickBot="1" x14ac:dyDescent="0.3">
      <c r="C805" t="s">
        <v>790</v>
      </c>
      <c r="D805" s="219" t="s">
        <v>524</v>
      </c>
      <c r="E805" s="225">
        <v>7.2</v>
      </c>
      <c r="F805" s="238">
        <f t="shared" si="12"/>
        <v>0.20836319556888691</v>
      </c>
      <c r="G805" s="220" t="s">
        <v>1335</v>
      </c>
    </row>
    <row r="806" spans="3:7" ht="15.75" thickBot="1" x14ac:dyDescent="0.3">
      <c r="C806" t="s">
        <v>915</v>
      </c>
      <c r="D806" s="219" t="s">
        <v>447</v>
      </c>
      <c r="E806" s="225">
        <v>7.2</v>
      </c>
      <c r="F806" s="238">
        <f t="shared" si="12"/>
        <v>0.20900025659402427</v>
      </c>
      <c r="G806" s="220" t="s">
        <v>1335</v>
      </c>
    </row>
    <row r="807" spans="3:7" ht="15.75" thickBot="1" x14ac:dyDescent="0.3">
      <c r="C807" t="s">
        <v>487</v>
      </c>
      <c r="D807" s="219" t="s">
        <v>473</v>
      </c>
      <c r="E807" s="225">
        <v>7.2</v>
      </c>
      <c r="F807" s="238">
        <f t="shared" si="12"/>
        <v>0.20963731761916163</v>
      </c>
      <c r="G807" s="220" t="s">
        <v>1335</v>
      </c>
    </row>
    <row r="808" spans="3:7" ht="15.75" thickBot="1" x14ac:dyDescent="0.3">
      <c r="C808" t="s">
        <v>487</v>
      </c>
      <c r="D808" s="219" t="s">
        <v>473</v>
      </c>
      <c r="E808" s="225">
        <v>7.2</v>
      </c>
      <c r="F808" s="238">
        <f t="shared" si="12"/>
        <v>0.21027437864429899</v>
      </c>
      <c r="G808" s="220" t="s">
        <v>1335</v>
      </c>
    </row>
    <row r="809" spans="3:7" ht="15.75" thickBot="1" x14ac:dyDescent="0.3">
      <c r="C809" t="s">
        <v>493</v>
      </c>
      <c r="D809" s="219" t="s">
        <v>473</v>
      </c>
      <c r="E809" s="225">
        <v>7.3</v>
      </c>
      <c r="F809" s="238">
        <f t="shared" si="12"/>
        <v>0.21092028773922994</v>
      </c>
      <c r="G809" s="220" t="s">
        <v>1335</v>
      </c>
    </row>
    <row r="810" spans="3:7" ht="15.75" thickBot="1" x14ac:dyDescent="0.3">
      <c r="C810" t="s">
        <v>567</v>
      </c>
      <c r="D810" s="219" t="s">
        <v>473</v>
      </c>
      <c r="E810" s="225">
        <v>7.3</v>
      </c>
      <c r="F810" s="238">
        <f t="shared" si="12"/>
        <v>0.21156619683416089</v>
      </c>
      <c r="G810" s="220" t="s">
        <v>1335</v>
      </c>
    </row>
    <row r="811" spans="3:7" ht="15.75" thickBot="1" x14ac:dyDescent="0.3">
      <c r="C811" t="s">
        <v>983</v>
      </c>
      <c r="D811" s="219" t="s">
        <v>473</v>
      </c>
      <c r="E811" s="225">
        <v>7.3</v>
      </c>
      <c r="F811" s="238">
        <f t="shared" si="12"/>
        <v>0.21221210592909184</v>
      </c>
      <c r="G811" s="220" t="s">
        <v>1335</v>
      </c>
    </row>
    <row r="812" spans="3:7" ht="15.75" thickBot="1" x14ac:dyDescent="0.3">
      <c r="C812" t="s">
        <v>1135</v>
      </c>
      <c r="D812" t="s">
        <v>443</v>
      </c>
      <c r="E812" s="225">
        <v>7.3</v>
      </c>
      <c r="F812" s="238">
        <f t="shared" si="12"/>
        <v>0.2128580150240228</v>
      </c>
      <c r="G812" s="220" t="s">
        <v>1335</v>
      </c>
    </row>
    <row r="813" spans="3:7" ht="15.75" thickBot="1" x14ac:dyDescent="0.3">
      <c r="C813" t="s">
        <v>1297</v>
      </c>
      <c r="D813" s="219" t="s">
        <v>473</v>
      </c>
      <c r="E813" s="225">
        <v>7.3</v>
      </c>
      <c r="F813" s="238">
        <f t="shared" si="12"/>
        <v>0.21350392411895375</v>
      </c>
      <c r="G813" s="220" t="s">
        <v>1335</v>
      </c>
    </row>
    <row r="814" spans="3:7" ht="15.75" thickBot="1" x14ac:dyDescent="0.3">
      <c r="C814" t="s">
        <v>542</v>
      </c>
      <c r="D814" t="s">
        <v>443</v>
      </c>
      <c r="E814" s="225">
        <v>7.4</v>
      </c>
      <c r="F814" s="238">
        <f t="shared" si="12"/>
        <v>0.21415868128367826</v>
      </c>
      <c r="G814" s="220" t="s">
        <v>1335</v>
      </c>
    </row>
    <row r="815" spans="3:7" ht="15.75" thickBot="1" x14ac:dyDescent="0.3">
      <c r="C815" t="s">
        <v>613</v>
      </c>
      <c r="D815" s="219" t="s">
        <v>473</v>
      </c>
      <c r="E815" s="225">
        <v>7.4</v>
      </c>
      <c r="F815" s="238">
        <f t="shared" si="12"/>
        <v>0.21481343844840278</v>
      </c>
      <c r="G815" s="220" t="s">
        <v>1335</v>
      </c>
    </row>
    <row r="816" spans="3:7" ht="15.75" thickBot="1" x14ac:dyDescent="0.3">
      <c r="C816" t="s">
        <v>929</v>
      </c>
      <c r="D816" s="219" t="s">
        <v>447</v>
      </c>
      <c r="E816" s="225">
        <v>7.4</v>
      </c>
      <c r="F816" s="238">
        <f t="shared" si="12"/>
        <v>0.2154681956131273</v>
      </c>
      <c r="G816" s="220" t="s">
        <v>1335</v>
      </c>
    </row>
    <row r="817" spans="3:7" ht="15.75" thickBot="1" x14ac:dyDescent="0.3">
      <c r="C817" t="s">
        <v>679</v>
      </c>
      <c r="D817" s="219" t="s">
        <v>447</v>
      </c>
      <c r="E817" s="225">
        <v>7.5</v>
      </c>
      <c r="F817" s="238">
        <f t="shared" si="12"/>
        <v>0.21613180084764538</v>
      </c>
      <c r="G817" s="220" t="s">
        <v>1335</v>
      </c>
    </row>
    <row r="818" spans="3:7" ht="15.75" thickBot="1" x14ac:dyDescent="0.3">
      <c r="C818" t="s">
        <v>758</v>
      </c>
      <c r="D818" t="s">
        <v>443</v>
      </c>
      <c r="E818" s="225">
        <v>7.5</v>
      </c>
      <c r="F818" s="238">
        <f t="shared" si="12"/>
        <v>0.21679540608216347</v>
      </c>
      <c r="G818" s="220" t="s">
        <v>1335</v>
      </c>
    </row>
    <row r="819" spans="3:7" ht="15.75" thickBot="1" x14ac:dyDescent="0.3">
      <c r="C819" t="s">
        <v>1001</v>
      </c>
      <c r="D819" s="219" t="s">
        <v>447</v>
      </c>
      <c r="E819" s="225">
        <v>7.5</v>
      </c>
      <c r="F819" s="238">
        <f t="shared" si="12"/>
        <v>0.21745901131668155</v>
      </c>
      <c r="G819" s="220" t="s">
        <v>1335</v>
      </c>
    </row>
    <row r="820" spans="3:7" ht="15.75" thickBot="1" x14ac:dyDescent="0.3">
      <c r="C820" t="s">
        <v>633</v>
      </c>
      <c r="D820" t="s">
        <v>443</v>
      </c>
      <c r="E820" s="225">
        <v>7.6</v>
      </c>
      <c r="F820" s="238">
        <f t="shared" si="12"/>
        <v>0.21813146462099323</v>
      </c>
      <c r="G820" s="220" t="s">
        <v>1335</v>
      </c>
    </row>
    <row r="821" spans="3:7" ht="15.75" thickBot="1" x14ac:dyDescent="0.3">
      <c r="C821" t="s">
        <v>699</v>
      </c>
      <c r="D821" t="s">
        <v>443</v>
      </c>
      <c r="E821" s="225">
        <v>7.6</v>
      </c>
      <c r="F821" s="238">
        <f t="shared" si="12"/>
        <v>0.2188039179253049</v>
      </c>
      <c r="G821" s="220" t="s">
        <v>1335</v>
      </c>
    </row>
    <row r="822" spans="3:7" ht="15.75" thickBot="1" x14ac:dyDescent="0.3">
      <c r="C822" t="s">
        <v>771</v>
      </c>
      <c r="D822" s="219" t="s">
        <v>447</v>
      </c>
      <c r="E822" s="225">
        <v>7.6</v>
      </c>
      <c r="F822" s="238">
        <f t="shared" si="12"/>
        <v>0.21947637122961658</v>
      </c>
      <c r="G822" s="220" t="s">
        <v>1335</v>
      </c>
    </row>
    <row r="823" spans="3:7" ht="15.75" thickBot="1" x14ac:dyDescent="0.3">
      <c r="C823" t="s">
        <v>814</v>
      </c>
      <c r="D823" s="219" t="s">
        <v>524</v>
      </c>
      <c r="E823" s="225">
        <v>7.6</v>
      </c>
      <c r="F823" s="238">
        <f t="shared" si="12"/>
        <v>0.22014882453392826</v>
      </c>
      <c r="G823" s="220" t="s">
        <v>1335</v>
      </c>
    </row>
    <row r="824" spans="3:7" ht="15.75" thickBot="1" x14ac:dyDescent="0.3">
      <c r="C824" t="s">
        <v>699</v>
      </c>
      <c r="D824" t="s">
        <v>443</v>
      </c>
      <c r="E824" s="225">
        <v>7.6</v>
      </c>
      <c r="F824" s="238">
        <f t="shared" si="12"/>
        <v>0.22082127783823993</v>
      </c>
      <c r="G824" s="220" t="s">
        <v>1335</v>
      </c>
    </row>
    <row r="825" spans="3:7" ht="15.75" thickBot="1" x14ac:dyDescent="0.3">
      <c r="C825" t="s">
        <v>771</v>
      </c>
      <c r="D825" s="219" t="s">
        <v>447</v>
      </c>
      <c r="E825" s="225">
        <v>7.6</v>
      </c>
      <c r="F825" s="238">
        <f t="shared" si="12"/>
        <v>0.22149373114255161</v>
      </c>
      <c r="G825" s="220" t="s">
        <v>1335</v>
      </c>
    </row>
    <row r="826" spans="3:7" ht="15.75" thickBot="1" x14ac:dyDescent="0.3">
      <c r="C826" t="s">
        <v>771</v>
      </c>
      <c r="D826" s="219" t="s">
        <v>447</v>
      </c>
      <c r="E826" s="225">
        <v>7.6</v>
      </c>
      <c r="F826" s="238">
        <f t="shared" si="12"/>
        <v>0.22216618444686329</v>
      </c>
      <c r="G826" s="220" t="s">
        <v>1335</v>
      </c>
    </row>
    <row r="827" spans="3:7" ht="15.75" thickBot="1" x14ac:dyDescent="0.3">
      <c r="C827" t="s">
        <v>1098</v>
      </c>
      <c r="D827" s="219" t="s">
        <v>447</v>
      </c>
      <c r="E827" s="225">
        <v>7.6</v>
      </c>
      <c r="F827" s="238">
        <f t="shared" si="12"/>
        <v>0.22283863775117496</v>
      </c>
      <c r="G827" s="220" t="s">
        <v>1335</v>
      </c>
    </row>
    <row r="828" spans="3:7" ht="15.75" thickBot="1" x14ac:dyDescent="0.3">
      <c r="C828" t="s">
        <v>786</v>
      </c>
      <c r="D828" s="219" t="s">
        <v>445</v>
      </c>
      <c r="E828" s="225">
        <v>7.6</v>
      </c>
      <c r="F828" s="238">
        <f t="shared" si="12"/>
        <v>0.22351109105548664</v>
      </c>
      <c r="G828" s="220" t="s">
        <v>1335</v>
      </c>
    </row>
    <row r="829" spans="3:7" ht="15.75" thickBot="1" x14ac:dyDescent="0.3">
      <c r="C829" t="s">
        <v>699</v>
      </c>
      <c r="D829" t="s">
        <v>443</v>
      </c>
      <c r="E829" s="225">
        <v>7.6</v>
      </c>
      <c r="F829" s="238">
        <f t="shared" si="12"/>
        <v>0.22418354435979831</v>
      </c>
      <c r="G829" s="220" t="s">
        <v>1335</v>
      </c>
    </row>
    <row r="830" spans="3:7" ht="15.75" thickBot="1" x14ac:dyDescent="0.3">
      <c r="C830" t="s">
        <v>568</v>
      </c>
      <c r="D830" s="219" t="s">
        <v>473</v>
      </c>
      <c r="E830" s="225">
        <v>7.7</v>
      </c>
      <c r="F830" s="238">
        <f t="shared" si="12"/>
        <v>0.22486484573390356</v>
      </c>
      <c r="G830" s="220" t="s">
        <v>1335</v>
      </c>
    </row>
    <row r="831" spans="3:7" ht="15.75" thickBot="1" x14ac:dyDescent="0.3">
      <c r="C831" t="s">
        <v>690</v>
      </c>
      <c r="D831" s="219" t="s">
        <v>447</v>
      </c>
      <c r="E831" s="225">
        <v>7.7</v>
      </c>
      <c r="F831" s="238">
        <f t="shared" si="12"/>
        <v>0.2255461471080088</v>
      </c>
      <c r="G831" s="220" t="s">
        <v>1335</v>
      </c>
    </row>
    <row r="832" spans="3:7" ht="15.75" thickBot="1" x14ac:dyDescent="0.3">
      <c r="C832" t="s">
        <v>763</v>
      </c>
      <c r="D832" s="219" t="s">
        <v>447</v>
      </c>
      <c r="E832" s="225">
        <v>7.7</v>
      </c>
      <c r="F832" s="238">
        <f t="shared" si="12"/>
        <v>0.22622744848211404</v>
      </c>
      <c r="G832" s="220" t="s">
        <v>1335</v>
      </c>
    </row>
    <row r="833" spans="3:7" ht="15.75" thickBot="1" x14ac:dyDescent="0.3">
      <c r="C833" t="s">
        <v>799</v>
      </c>
      <c r="D833" s="219" t="s">
        <v>524</v>
      </c>
      <c r="E833" s="225">
        <v>7.7</v>
      </c>
      <c r="F833" s="238">
        <f t="shared" si="12"/>
        <v>0.22690874985621928</v>
      </c>
      <c r="G833" s="220" t="s">
        <v>1335</v>
      </c>
    </row>
    <row r="834" spans="3:7" ht="15.75" thickBot="1" x14ac:dyDescent="0.3">
      <c r="C834" t="s">
        <v>799</v>
      </c>
      <c r="D834" s="219" t="s">
        <v>524</v>
      </c>
      <c r="E834" s="225">
        <v>7.7</v>
      </c>
      <c r="F834" s="238">
        <f t="shared" si="12"/>
        <v>0.22759005123032452</v>
      </c>
      <c r="G834" s="220" t="s">
        <v>1335</v>
      </c>
    </row>
    <row r="835" spans="3:7" ht="15.75" thickBot="1" x14ac:dyDescent="0.3">
      <c r="C835" t="s">
        <v>991</v>
      </c>
      <c r="D835" s="219" t="s">
        <v>447</v>
      </c>
      <c r="E835" s="225">
        <v>7.7</v>
      </c>
      <c r="F835" s="238">
        <f t="shared" si="12"/>
        <v>0.22827135260442977</v>
      </c>
      <c r="G835" s="220" t="s">
        <v>1335</v>
      </c>
    </row>
    <row r="836" spans="3:7" ht="15.75" thickBot="1" x14ac:dyDescent="0.3">
      <c r="C836" t="s">
        <v>539</v>
      </c>
      <c r="D836" s="219" t="s">
        <v>473</v>
      </c>
      <c r="E836" s="225">
        <v>7.8</v>
      </c>
      <c r="F836" s="238">
        <f t="shared" si="12"/>
        <v>0.22896150204832857</v>
      </c>
      <c r="G836" s="220" t="s">
        <v>1335</v>
      </c>
    </row>
    <row r="837" spans="3:7" ht="15.75" thickBot="1" x14ac:dyDescent="0.3">
      <c r="C837" t="s">
        <v>675</v>
      </c>
      <c r="D837" s="219" t="s">
        <v>473</v>
      </c>
      <c r="E837" s="225">
        <v>7.8</v>
      </c>
      <c r="F837" s="238">
        <f t="shared" si="12"/>
        <v>0.22965165149222738</v>
      </c>
      <c r="G837" s="220" t="s">
        <v>1335</v>
      </c>
    </row>
    <row r="838" spans="3:7" ht="15.75" thickBot="1" x14ac:dyDescent="0.3">
      <c r="C838" t="s">
        <v>804</v>
      </c>
      <c r="D838" s="219" t="s">
        <v>524</v>
      </c>
      <c r="E838" s="225">
        <v>7.8</v>
      </c>
      <c r="F838" s="238">
        <f t="shared" si="12"/>
        <v>0.23034180093612619</v>
      </c>
      <c r="G838" s="220" t="s">
        <v>1335</v>
      </c>
    </row>
    <row r="839" spans="3:7" ht="15.75" thickBot="1" x14ac:dyDescent="0.3">
      <c r="C839" t="s">
        <v>888</v>
      </c>
      <c r="D839" t="s">
        <v>443</v>
      </c>
      <c r="E839" s="225">
        <v>7.8</v>
      </c>
      <c r="F839" s="238">
        <f t="shared" si="12"/>
        <v>0.231031950380025</v>
      </c>
      <c r="G839" s="220" t="s">
        <v>1335</v>
      </c>
    </row>
    <row r="840" spans="3:7" ht="15.75" thickBot="1" x14ac:dyDescent="0.3">
      <c r="C840" t="s">
        <v>1039</v>
      </c>
      <c r="D840" t="s">
        <v>443</v>
      </c>
      <c r="E840" s="225">
        <v>7.8</v>
      </c>
      <c r="F840" s="238">
        <f t="shared" si="12"/>
        <v>0.23172209982392381</v>
      </c>
      <c r="G840" s="220" t="s">
        <v>1335</v>
      </c>
    </row>
    <row r="841" spans="3:7" ht="15.75" thickBot="1" x14ac:dyDescent="0.3">
      <c r="C841" t="s">
        <v>1053</v>
      </c>
      <c r="D841" s="219" t="s">
        <v>473</v>
      </c>
      <c r="E841" s="225">
        <v>7.8</v>
      </c>
      <c r="F841" s="238">
        <f t="shared" ref="F841:F904" si="13">E841/$S$22+F840</f>
        <v>0.23241224926782261</v>
      </c>
      <c r="G841" s="220" t="s">
        <v>1335</v>
      </c>
    </row>
    <row r="842" spans="3:7" ht="15.75" thickBot="1" x14ac:dyDescent="0.3">
      <c r="C842" t="s">
        <v>888</v>
      </c>
      <c r="D842" t="s">
        <v>443</v>
      </c>
      <c r="E842" s="225">
        <v>7.8</v>
      </c>
      <c r="F842" s="238">
        <f t="shared" si="13"/>
        <v>0.23310239871172142</v>
      </c>
      <c r="G842" s="220" t="s">
        <v>1335</v>
      </c>
    </row>
    <row r="843" spans="3:7" ht="15.75" thickBot="1" x14ac:dyDescent="0.3">
      <c r="C843" t="s">
        <v>694</v>
      </c>
      <c r="D843" s="219" t="s">
        <v>445</v>
      </c>
      <c r="E843" s="225">
        <v>7.8</v>
      </c>
      <c r="F843" s="238">
        <f t="shared" si="13"/>
        <v>0.23379254815562023</v>
      </c>
      <c r="G843" s="220" t="s">
        <v>1335</v>
      </c>
    </row>
    <row r="844" spans="3:7" ht="15.75" thickBot="1" x14ac:dyDescent="0.3">
      <c r="C844" t="s">
        <v>888</v>
      </c>
      <c r="D844" t="s">
        <v>443</v>
      </c>
      <c r="E844" s="225">
        <v>7.8</v>
      </c>
      <c r="F844" s="238">
        <f t="shared" si="13"/>
        <v>0.23448269759951904</v>
      </c>
      <c r="G844" s="220" t="s">
        <v>1335</v>
      </c>
    </row>
    <row r="845" spans="3:7" ht="15.75" thickBot="1" x14ac:dyDescent="0.3">
      <c r="C845" t="s">
        <v>803</v>
      </c>
      <c r="D845" s="219" t="s">
        <v>524</v>
      </c>
      <c r="E845" s="225">
        <v>7.9</v>
      </c>
      <c r="F845" s="238">
        <f t="shared" si="13"/>
        <v>0.23518169511321144</v>
      </c>
      <c r="G845" s="220" t="s">
        <v>1335</v>
      </c>
    </row>
    <row r="846" spans="3:7" ht="15.75" thickBot="1" x14ac:dyDescent="0.3">
      <c r="C846" t="s">
        <v>1252</v>
      </c>
      <c r="D846" t="s">
        <v>443</v>
      </c>
      <c r="E846" s="225">
        <v>7.9</v>
      </c>
      <c r="F846" s="238">
        <f t="shared" si="13"/>
        <v>0.23588069262690384</v>
      </c>
      <c r="G846" s="220" t="s">
        <v>1335</v>
      </c>
    </row>
    <row r="847" spans="3:7" ht="15.75" thickBot="1" x14ac:dyDescent="0.3">
      <c r="C847" t="s">
        <v>516</v>
      </c>
      <c r="D847" s="219" t="s">
        <v>445</v>
      </c>
      <c r="E847" s="225">
        <v>8</v>
      </c>
      <c r="F847" s="238">
        <f t="shared" si="13"/>
        <v>0.2365885382103898</v>
      </c>
      <c r="G847" s="220" t="s">
        <v>1335</v>
      </c>
    </row>
    <row r="848" spans="3:7" ht="15.75" thickBot="1" x14ac:dyDescent="0.3">
      <c r="C848" t="s">
        <v>566</v>
      </c>
      <c r="D848" s="219" t="s">
        <v>473</v>
      </c>
      <c r="E848" s="225">
        <v>8</v>
      </c>
      <c r="F848" s="238">
        <f t="shared" si="13"/>
        <v>0.23729638379387577</v>
      </c>
      <c r="G848" s="220" t="s">
        <v>1335</v>
      </c>
    </row>
    <row r="849" spans="3:7" ht="15.75" thickBot="1" x14ac:dyDescent="0.3">
      <c r="C849" t="s">
        <v>806</v>
      </c>
      <c r="D849" s="219" t="s">
        <v>524</v>
      </c>
      <c r="E849" s="225">
        <v>8</v>
      </c>
      <c r="F849" s="238">
        <f t="shared" si="13"/>
        <v>0.23800422937736174</v>
      </c>
      <c r="G849" s="220" t="s">
        <v>1335</v>
      </c>
    </row>
    <row r="850" spans="3:7" ht="15.75" thickBot="1" x14ac:dyDescent="0.3">
      <c r="C850" t="s">
        <v>1122</v>
      </c>
      <c r="D850" t="s">
        <v>443</v>
      </c>
      <c r="E850" s="225">
        <v>8</v>
      </c>
      <c r="F850" s="238">
        <f t="shared" si="13"/>
        <v>0.2387120749608477</v>
      </c>
      <c r="G850" s="220" t="s">
        <v>1335</v>
      </c>
    </row>
    <row r="851" spans="3:7" ht="15.75" thickBot="1" x14ac:dyDescent="0.3">
      <c r="C851" t="s">
        <v>517</v>
      </c>
      <c r="D851" s="219" t="s">
        <v>445</v>
      </c>
      <c r="E851" s="225">
        <v>8.1</v>
      </c>
      <c r="F851" s="238">
        <f t="shared" si="13"/>
        <v>0.23942876861412724</v>
      </c>
      <c r="G851" s="220" t="s">
        <v>1335</v>
      </c>
    </row>
    <row r="852" spans="3:7" ht="15.75" thickBot="1" x14ac:dyDescent="0.3">
      <c r="C852" t="s">
        <v>562</v>
      </c>
      <c r="D852" s="219" t="s">
        <v>473</v>
      </c>
      <c r="E852" s="225">
        <v>8.1</v>
      </c>
      <c r="F852" s="238">
        <f t="shared" si="13"/>
        <v>0.24014546226740677</v>
      </c>
      <c r="G852" s="220" t="s">
        <v>1335</v>
      </c>
    </row>
    <row r="853" spans="3:7" ht="15.75" thickBot="1" x14ac:dyDescent="0.3">
      <c r="C853" t="s">
        <v>785</v>
      </c>
      <c r="D853" s="219" t="s">
        <v>524</v>
      </c>
      <c r="E853" s="225">
        <v>8.1</v>
      </c>
      <c r="F853" s="238">
        <f t="shared" si="13"/>
        <v>0.2408621559206863</v>
      </c>
      <c r="G853" s="220" t="s">
        <v>1335</v>
      </c>
    </row>
    <row r="854" spans="3:7" ht="15.75" thickBot="1" x14ac:dyDescent="0.3">
      <c r="C854" t="s">
        <v>785</v>
      </c>
      <c r="D854" s="219" t="s">
        <v>524</v>
      </c>
      <c r="E854" s="225">
        <v>8.1</v>
      </c>
      <c r="F854" s="238">
        <f t="shared" si="13"/>
        <v>0.24157884957396583</v>
      </c>
      <c r="G854" s="220" t="s">
        <v>1335</v>
      </c>
    </row>
    <row r="855" spans="3:7" ht="15.75" thickBot="1" x14ac:dyDescent="0.3">
      <c r="C855" t="s">
        <v>802</v>
      </c>
      <c r="D855" s="219" t="s">
        <v>524</v>
      </c>
      <c r="E855" s="225">
        <v>8.1</v>
      </c>
      <c r="F855" s="238">
        <f t="shared" si="13"/>
        <v>0.24229554322724536</v>
      </c>
      <c r="G855" s="220" t="s">
        <v>1335</v>
      </c>
    </row>
    <row r="856" spans="3:7" ht="15.75" thickBot="1" x14ac:dyDescent="0.3">
      <c r="C856" t="s">
        <v>770</v>
      </c>
      <c r="D856" s="219" t="s">
        <v>524</v>
      </c>
      <c r="E856" s="225">
        <v>8.1</v>
      </c>
      <c r="F856" s="238">
        <f t="shared" si="13"/>
        <v>0.2430122368805249</v>
      </c>
      <c r="G856" s="220" t="s">
        <v>1335</v>
      </c>
    </row>
    <row r="857" spans="3:7" ht="15.75" thickBot="1" x14ac:dyDescent="0.3">
      <c r="C857" t="s">
        <v>770</v>
      </c>
      <c r="D857" s="219" t="s">
        <v>524</v>
      </c>
      <c r="E857" s="225">
        <v>8.1</v>
      </c>
      <c r="F857" s="238">
        <f t="shared" si="13"/>
        <v>0.24372893053380443</v>
      </c>
      <c r="G857" s="220" t="s">
        <v>1335</v>
      </c>
    </row>
    <row r="858" spans="3:7" ht="15.75" thickBot="1" x14ac:dyDescent="0.3">
      <c r="C858" t="s">
        <v>1126</v>
      </c>
      <c r="D858" t="s">
        <v>443</v>
      </c>
      <c r="E858" s="225">
        <v>8.1</v>
      </c>
      <c r="F858" s="238">
        <f t="shared" si="13"/>
        <v>0.24444562418708396</v>
      </c>
      <c r="G858" s="220" t="s">
        <v>1335</v>
      </c>
    </row>
    <row r="859" spans="3:7" ht="15.75" thickBot="1" x14ac:dyDescent="0.3">
      <c r="C859" t="s">
        <v>1126</v>
      </c>
      <c r="D859" t="s">
        <v>443</v>
      </c>
      <c r="E859" s="225">
        <v>8.1</v>
      </c>
      <c r="F859" s="238">
        <f t="shared" si="13"/>
        <v>0.24516231784036349</v>
      </c>
      <c r="G859" s="220" t="s">
        <v>1335</v>
      </c>
    </row>
    <row r="860" spans="3:7" ht="15.75" thickBot="1" x14ac:dyDescent="0.3">
      <c r="C860" t="s">
        <v>1312</v>
      </c>
      <c r="D860" t="s">
        <v>443</v>
      </c>
      <c r="E860" s="225">
        <v>8.1</v>
      </c>
      <c r="F860" s="238">
        <f t="shared" si="13"/>
        <v>0.24587901149364302</v>
      </c>
      <c r="G860" s="220" t="s">
        <v>1335</v>
      </c>
    </row>
    <row r="861" spans="3:7" ht="15.75" thickBot="1" x14ac:dyDescent="0.3">
      <c r="C861" t="s">
        <v>1126</v>
      </c>
      <c r="D861" t="s">
        <v>443</v>
      </c>
      <c r="E861" s="225">
        <v>8.1</v>
      </c>
      <c r="F861" s="238">
        <f t="shared" si="13"/>
        <v>0.24659570514692256</v>
      </c>
      <c r="G861" s="220" t="s">
        <v>1335</v>
      </c>
    </row>
    <row r="862" spans="3:7" ht="15.75" thickBot="1" x14ac:dyDescent="0.3">
      <c r="C862" t="s">
        <v>488</v>
      </c>
      <c r="D862" t="s">
        <v>443</v>
      </c>
      <c r="E862" s="225">
        <v>8.1999999999999993</v>
      </c>
      <c r="F862" s="238">
        <f t="shared" si="13"/>
        <v>0.24732124686999568</v>
      </c>
      <c r="G862" s="220" t="s">
        <v>1335</v>
      </c>
    </row>
    <row r="863" spans="3:7" ht="15.75" thickBot="1" x14ac:dyDescent="0.3">
      <c r="C863" t="s">
        <v>488</v>
      </c>
      <c r="D863" t="s">
        <v>443</v>
      </c>
      <c r="E863" s="225">
        <v>8.1999999999999993</v>
      </c>
      <c r="F863" s="238">
        <f t="shared" si="13"/>
        <v>0.24804678859306881</v>
      </c>
      <c r="G863" s="220" t="s">
        <v>1335</v>
      </c>
    </row>
    <row r="864" spans="3:7" ht="15.75" thickBot="1" x14ac:dyDescent="0.3">
      <c r="C864" t="s">
        <v>528</v>
      </c>
      <c r="D864" s="219" t="s">
        <v>473</v>
      </c>
      <c r="E864" s="225">
        <v>8.3000000000000007</v>
      </c>
      <c r="F864" s="238">
        <f t="shared" si="13"/>
        <v>0.2487811783859355</v>
      </c>
      <c r="G864" s="220" t="s">
        <v>1335</v>
      </c>
    </row>
    <row r="865" spans="3:7" ht="15.75" thickBot="1" x14ac:dyDescent="0.3">
      <c r="C865" t="s">
        <v>1237</v>
      </c>
      <c r="D865" t="s">
        <v>443</v>
      </c>
      <c r="E865" s="225">
        <v>8.3000000000000007</v>
      </c>
      <c r="F865" s="238">
        <f t="shared" si="13"/>
        <v>0.24951556817880219</v>
      </c>
      <c r="G865" s="220" t="s">
        <v>1335</v>
      </c>
    </row>
    <row r="866" spans="3:7" ht="15.75" thickBot="1" x14ac:dyDescent="0.3">
      <c r="C866" t="s">
        <v>600</v>
      </c>
      <c r="D866" t="s">
        <v>443</v>
      </c>
      <c r="E866" s="225">
        <v>8.4</v>
      </c>
      <c r="F866" s="238">
        <f t="shared" si="13"/>
        <v>0.25025880604146244</v>
      </c>
      <c r="G866" s="220" t="s">
        <v>1335</v>
      </c>
    </row>
    <row r="867" spans="3:7" ht="15.75" thickBot="1" x14ac:dyDescent="0.3">
      <c r="C867" t="s">
        <v>601</v>
      </c>
      <c r="D867" t="s">
        <v>443</v>
      </c>
      <c r="E867" s="225">
        <v>8.4</v>
      </c>
      <c r="F867" s="238">
        <f t="shared" si="13"/>
        <v>0.25100204390412273</v>
      </c>
      <c r="G867" s="220" t="s">
        <v>1335</v>
      </c>
    </row>
    <row r="868" spans="3:7" ht="15.75" thickBot="1" x14ac:dyDescent="0.3">
      <c r="C868" t="s">
        <v>605</v>
      </c>
      <c r="D868" t="s">
        <v>443</v>
      </c>
      <c r="E868" s="225">
        <v>8.4</v>
      </c>
      <c r="F868" s="238">
        <f t="shared" si="13"/>
        <v>0.25174528176678301</v>
      </c>
      <c r="G868" s="220" t="s">
        <v>1335</v>
      </c>
    </row>
    <row r="869" spans="3:7" ht="15.75" thickBot="1" x14ac:dyDescent="0.3">
      <c r="C869" t="s">
        <v>627</v>
      </c>
      <c r="D869" s="219" t="s">
        <v>445</v>
      </c>
      <c r="E869" s="225">
        <v>8.4</v>
      </c>
      <c r="F869" s="238">
        <f t="shared" si="13"/>
        <v>0.2524885196294433</v>
      </c>
      <c r="G869" s="220" t="s">
        <v>1335</v>
      </c>
    </row>
    <row r="870" spans="3:7" ht="15.75" thickBot="1" x14ac:dyDescent="0.3">
      <c r="C870" t="s">
        <v>795</v>
      </c>
      <c r="D870" s="219" t="s">
        <v>524</v>
      </c>
      <c r="E870" s="225">
        <v>8.4</v>
      </c>
      <c r="F870" s="238">
        <f t="shared" si="13"/>
        <v>0.25323175749210358</v>
      </c>
      <c r="G870" s="220" t="s">
        <v>1335</v>
      </c>
    </row>
    <row r="871" spans="3:7" ht="15.75" thickBot="1" x14ac:dyDescent="0.3">
      <c r="C871" t="s">
        <v>872</v>
      </c>
      <c r="D871" t="s">
        <v>443</v>
      </c>
      <c r="E871" s="225">
        <v>8.4</v>
      </c>
      <c r="F871" s="238">
        <f t="shared" si="13"/>
        <v>0.25397499535476387</v>
      </c>
      <c r="G871" s="220" t="s">
        <v>1335</v>
      </c>
    </row>
    <row r="872" spans="3:7" ht="15.75" thickBot="1" x14ac:dyDescent="0.3">
      <c r="C872" t="s">
        <v>872</v>
      </c>
      <c r="D872" t="s">
        <v>443</v>
      </c>
      <c r="E872" s="225">
        <v>8.4</v>
      </c>
      <c r="F872" s="238">
        <f t="shared" si="13"/>
        <v>0.25471823321742415</v>
      </c>
      <c r="G872" s="220" t="s">
        <v>1335</v>
      </c>
    </row>
    <row r="873" spans="3:7" ht="15.75" thickBot="1" x14ac:dyDescent="0.3">
      <c r="C873" t="s">
        <v>696</v>
      </c>
      <c r="D873" t="s">
        <v>443</v>
      </c>
      <c r="E873" s="225">
        <v>8.5</v>
      </c>
      <c r="F873" s="238">
        <f t="shared" si="13"/>
        <v>0.255470319149878</v>
      </c>
      <c r="G873" s="220" t="s">
        <v>1335</v>
      </c>
    </row>
    <row r="874" spans="3:7" ht="15.75" thickBot="1" x14ac:dyDescent="0.3">
      <c r="C874" t="s">
        <v>794</v>
      </c>
      <c r="D874" s="219" t="s">
        <v>524</v>
      </c>
      <c r="E874" s="225">
        <v>8.5</v>
      </c>
      <c r="F874" s="238">
        <f t="shared" si="13"/>
        <v>0.25622240508233185</v>
      </c>
      <c r="G874" s="220" t="s">
        <v>1335</v>
      </c>
    </row>
    <row r="875" spans="3:7" ht="15.75" thickBot="1" x14ac:dyDescent="0.3">
      <c r="C875" t="s">
        <v>794</v>
      </c>
      <c r="D875" s="219" t="s">
        <v>524</v>
      </c>
      <c r="E875" s="225">
        <v>8.5</v>
      </c>
      <c r="F875" s="238">
        <f t="shared" si="13"/>
        <v>0.2569744910147857</v>
      </c>
      <c r="G875" s="220" t="s">
        <v>1335</v>
      </c>
    </row>
    <row r="876" spans="3:7" ht="15.75" thickBot="1" x14ac:dyDescent="0.3">
      <c r="C876" t="s">
        <v>580</v>
      </c>
      <c r="D876" t="s">
        <v>443</v>
      </c>
      <c r="E876" s="225">
        <v>8.6</v>
      </c>
      <c r="F876" s="238">
        <f t="shared" si="13"/>
        <v>0.25773542501703312</v>
      </c>
      <c r="G876" s="220" t="s">
        <v>1335</v>
      </c>
    </row>
    <row r="877" spans="3:7" ht="15.75" thickBot="1" x14ac:dyDescent="0.3">
      <c r="C877" t="s">
        <v>891</v>
      </c>
      <c r="D877" t="s">
        <v>443</v>
      </c>
      <c r="E877" s="225">
        <v>8.6</v>
      </c>
      <c r="F877" s="238">
        <f t="shared" si="13"/>
        <v>0.25849635901928053</v>
      </c>
      <c r="G877" s="220" t="s">
        <v>1335</v>
      </c>
    </row>
    <row r="878" spans="3:7" ht="15.75" thickBot="1" x14ac:dyDescent="0.3">
      <c r="C878" t="s">
        <v>638</v>
      </c>
      <c r="D878" t="s">
        <v>443</v>
      </c>
      <c r="E878" s="225">
        <v>8.9</v>
      </c>
      <c r="F878" s="238">
        <f t="shared" si="13"/>
        <v>0.25928383723090864</v>
      </c>
      <c r="G878" s="220" t="s">
        <v>1335</v>
      </c>
    </row>
    <row r="879" spans="3:7" ht="15.75" thickBot="1" x14ac:dyDescent="0.3">
      <c r="C879" t="s">
        <v>638</v>
      </c>
      <c r="D879" t="s">
        <v>443</v>
      </c>
      <c r="E879" s="225">
        <v>8.9</v>
      </c>
      <c r="F879" s="238">
        <f t="shared" si="13"/>
        <v>0.26007131544253675</v>
      </c>
      <c r="G879" s="220" t="s">
        <v>1335</v>
      </c>
    </row>
    <row r="880" spans="3:7" ht="15.75" thickBot="1" x14ac:dyDescent="0.3">
      <c r="C880" t="s">
        <v>515</v>
      </c>
      <c r="D880" s="219" t="s">
        <v>445</v>
      </c>
      <c r="E880" s="225">
        <v>9</v>
      </c>
      <c r="F880" s="238">
        <f t="shared" si="13"/>
        <v>0.26086764172395849</v>
      </c>
      <c r="G880" s="220" t="s">
        <v>1335</v>
      </c>
    </row>
    <row r="881" spans="3:7" ht="15.75" thickBot="1" x14ac:dyDescent="0.3">
      <c r="C881" t="s">
        <v>582</v>
      </c>
      <c r="D881" s="219" t="s">
        <v>466</v>
      </c>
      <c r="E881" s="225">
        <v>9</v>
      </c>
      <c r="F881" s="238">
        <f t="shared" si="13"/>
        <v>0.26166396800538022</v>
      </c>
      <c r="G881" s="220" t="s">
        <v>1335</v>
      </c>
    </row>
    <row r="882" spans="3:7" ht="15.75" thickBot="1" x14ac:dyDescent="0.3">
      <c r="C882" t="s">
        <v>801</v>
      </c>
      <c r="D882" s="219" t="s">
        <v>524</v>
      </c>
      <c r="E882" s="225">
        <v>9</v>
      </c>
      <c r="F882" s="238">
        <f t="shared" si="13"/>
        <v>0.26246029428680195</v>
      </c>
      <c r="G882" s="220" t="s">
        <v>1335</v>
      </c>
    </row>
    <row r="883" spans="3:7" ht="15.75" thickBot="1" x14ac:dyDescent="0.3">
      <c r="C883" t="s">
        <v>811</v>
      </c>
      <c r="D883" s="219" t="s">
        <v>445</v>
      </c>
      <c r="E883" s="225">
        <v>9.1999999999999993</v>
      </c>
      <c r="F883" s="238">
        <f t="shared" si="13"/>
        <v>0.26327431670781082</v>
      </c>
      <c r="G883" s="220" t="s">
        <v>1335</v>
      </c>
    </row>
    <row r="884" spans="3:7" ht="15.75" thickBot="1" x14ac:dyDescent="0.3">
      <c r="C884" t="s">
        <v>450</v>
      </c>
      <c r="D884" t="s">
        <v>443</v>
      </c>
      <c r="E884" s="225">
        <v>9.3000000000000007</v>
      </c>
      <c r="F884" s="238">
        <f t="shared" si="13"/>
        <v>0.26409718719861325</v>
      </c>
      <c r="G884" s="220" t="s">
        <v>1335</v>
      </c>
    </row>
    <row r="885" spans="3:7" ht="15.75" thickBot="1" x14ac:dyDescent="0.3">
      <c r="C885" t="s">
        <v>1195</v>
      </c>
      <c r="D885" s="219" t="s">
        <v>445</v>
      </c>
      <c r="E885" s="225">
        <v>9.3000000000000007</v>
      </c>
      <c r="F885" s="238">
        <f t="shared" si="13"/>
        <v>0.26492005768941568</v>
      </c>
      <c r="G885" s="220" t="s">
        <v>1335</v>
      </c>
    </row>
    <row r="886" spans="3:7" ht="15.75" thickBot="1" x14ac:dyDescent="0.3">
      <c r="C886" t="s">
        <v>1148</v>
      </c>
      <c r="D886" t="s">
        <v>443</v>
      </c>
      <c r="E886" s="225">
        <v>9.4</v>
      </c>
      <c r="F886" s="238">
        <f t="shared" si="13"/>
        <v>0.26575177625001167</v>
      </c>
      <c r="G886" s="220" t="s">
        <v>1335</v>
      </c>
    </row>
    <row r="887" spans="3:7" ht="15.75" thickBot="1" x14ac:dyDescent="0.3">
      <c r="C887" t="s">
        <v>518</v>
      </c>
      <c r="D887" s="219" t="s">
        <v>445</v>
      </c>
      <c r="E887" s="225">
        <v>9.6</v>
      </c>
      <c r="F887" s="238">
        <f t="shared" si="13"/>
        <v>0.26660119095019486</v>
      </c>
      <c r="G887" s="220" t="s">
        <v>1335</v>
      </c>
    </row>
    <row r="888" spans="3:7" ht="15.75" thickBot="1" x14ac:dyDescent="0.3">
      <c r="C888" t="s">
        <v>639</v>
      </c>
      <c r="D888" s="219" t="s">
        <v>445</v>
      </c>
      <c r="E888" s="225">
        <v>9.9</v>
      </c>
      <c r="F888" s="238">
        <f t="shared" si="13"/>
        <v>0.26747714985975873</v>
      </c>
      <c r="G888" s="220" t="s">
        <v>1335</v>
      </c>
    </row>
    <row r="889" spans="3:7" ht="15.75" thickBot="1" x14ac:dyDescent="0.3">
      <c r="C889" t="s">
        <v>706</v>
      </c>
      <c r="D889" s="219" t="s">
        <v>445</v>
      </c>
      <c r="E889" s="225">
        <v>9.9</v>
      </c>
      <c r="F889" s="238">
        <f t="shared" si="13"/>
        <v>0.26835310876932261</v>
      </c>
      <c r="G889" s="220" t="s">
        <v>1335</v>
      </c>
    </row>
    <row r="890" spans="3:7" ht="15.75" thickBot="1" x14ac:dyDescent="0.3">
      <c r="C890" t="s">
        <v>571</v>
      </c>
      <c r="D890" s="219" t="s">
        <v>441</v>
      </c>
      <c r="E890" s="225">
        <v>9.9</v>
      </c>
      <c r="F890" s="238">
        <f t="shared" si="13"/>
        <v>0.26922906767888649</v>
      </c>
      <c r="G890" s="220" t="s">
        <v>1335</v>
      </c>
    </row>
    <row r="891" spans="3:7" ht="15.75" thickBot="1" x14ac:dyDescent="0.3">
      <c r="C891" t="s">
        <v>1324</v>
      </c>
      <c r="D891" t="s">
        <v>443</v>
      </c>
      <c r="E891" s="225">
        <v>9.9</v>
      </c>
      <c r="F891" s="238">
        <f t="shared" si="13"/>
        <v>0.27010502658845037</v>
      </c>
      <c r="G891" s="220" t="s">
        <v>1335</v>
      </c>
    </row>
    <row r="892" spans="3:7" ht="15.75" thickBot="1" x14ac:dyDescent="0.3">
      <c r="C892" t="s">
        <v>742</v>
      </c>
      <c r="D892" t="s">
        <v>443</v>
      </c>
      <c r="E892" s="225">
        <v>10</v>
      </c>
      <c r="F892" s="238">
        <f t="shared" si="13"/>
        <v>0.27098983356780781</v>
      </c>
      <c r="G892" s="220" t="s">
        <v>1335</v>
      </c>
    </row>
    <row r="893" spans="3:7" ht="15.75" thickBot="1" x14ac:dyDescent="0.3">
      <c r="C893" t="s">
        <v>1136</v>
      </c>
      <c r="D893" t="s">
        <v>443</v>
      </c>
      <c r="E893" s="225">
        <v>10.1</v>
      </c>
      <c r="F893" s="238">
        <f t="shared" si="13"/>
        <v>0.27188348861695882</v>
      </c>
      <c r="G893" s="220" t="s">
        <v>1335</v>
      </c>
    </row>
    <row r="894" spans="3:7" ht="15.75" thickBot="1" x14ac:dyDescent="0.3">
      <c r="C894" t="s">
        <v>554</v>
      </c>
      <c r="D894" t="s">
        <v>443</v>
      </c>
      <c r="E894" s="225">
        <v>10.199999999999999</v>
      </c>
      <c r="F894" s="238">
        <f t="shared" si="13"/>
        <v>0.2727859917359034</v>
      </c>
      <c r="G894" s="220" t="s">
        <v>1335</v>
      </c>
    </row>
    <row r="895" spans="3:7" ht="15.75" thickBot="1" x14ac:dyDescent="0.3">
      <c r="C895" t="s">
        <v>656</v>
      </c>
      <c r="D895" t="s">
        <v>443</v>
      </c>
      <c r="E895" s="225">
        <v>10.199999999999999</v>
      </c>
      <c r="F895" s="238">
        <f t="shared" si="13"/>
        <v>0.27368849485484797</v>
      </c>
      <c r="G895" s="220" t="s">
        <v>1335</v>
      </c>
    </row>
    <row r="896" spans="3:7" ht="15.75" thickBot="1" x14ac:dyDescent="0.3">
      <c r="C896" t="s">
        <v>554</v>
      </c>
      <c r="D896" t="s">
        <v>443</v>
      </c>
      <c r="E896" s="225">
        <v>10.199999999999999</v>
      </c>
      <c r="F896" s="238">
        <f t="shared" si="13"/>
        <v>0.27459099797379255</v>
      </c>
      <c r="G896" s="220" t="s">
        <v>1335</v>
      </c>
    </row>
    <row r="897" spans="3:7" ht="15.75" thickBot="1" x14ac:dyDescent="0.3">
      <c r="C897" t="s">
        <v>554</v>
      </c>
      <c r="D897" t="s">
        <v>443</v>
      </c>
      <c r="E897" s="225">
        <v>10.199999999999999</v>
      </c>
      <c r="F897" s="238">
        <f t="shared" si="13"/>
        <v>0.27549350109273713</v>
      </c>
      <c r="G897" s="220" t="s">
        <v>1335</v>
      </c>
    </row>
    <row r="898" spans="3:7" ht="15.75" thickBot="1" x14ac:dyDescent="0.3">
      <c r="C898" t="s">
        <v>554</v>
      </c>
      <c r="D898" t="s">
        <v>443</v>
      </c>
      <c r="E898" s="225">
        <v>10.199999999999999</v>
      </c>
      <c r="F898" s="238">
        <f t="shared" si="13"/>
        <v>0.2763960042116817</v>
      </c>
      <c r="G898" s="220" t="s">
        <v>1335</v>
      </c>
    </row>
    <row r="899" spans="3:7" ht="15.75" thickBot="1" x14ac:dyDescent="0.3">
      <c r="C899" t="s">
        <v>656</v>
      </c>
      <c r="D899" t="s">
        <v>443</v>
      </c>
      <c r="E899" s="225">
        <v>10.199999999999999</v>
      </c>
      <c r="F899" s="238">
        <f t="shared" si="13"/>
        <v>0.27729850733062628</v>
      </c>
      <c r="G899" s="220" t="s">
        <v>1335</v>
      </c>
    </row>
    <row r="900" spans="3:7" ht="15.75" thickBot="1" x14ac:dyDescent="0.3">
      <c r="C900" t="s">
        <v>824</v>
      </c>
      <c r="D900" s="219" t="s">
        <v>524</v>
      </c>
      <c r="E900" s="225">
        <v>10.3</v>
      </c>
      <c r="F900" s="238">
        <f t="shared" si="13"/>
        <v>0.27820985851936447</v>
      </c>
      <c r="G900" s="220" t="s">
        <v>1335</v>
      </c>
    </row>
    <row r="901" spans="3:7" ht="15.75" thickBot="1" x14ac:dyDescent="0.3">
      <c r="C901" t="s">
        <v>1060</v>
      </c>
      <c r="D901" t="s">
        <v>443</v>
      </c>
      <c r="E901" s="225">
        <v>10.3</v>
      </c>
      <c r="F901" s="238">
        <f t="shared" si="13"/>
        <v>0.27912120970810267</v>
      </c>
      <c r="G901" s="220" t="s">
        <v>1335</v>
      </c>
    </row>
    <row r="902" spans="3:7" ht="15.75" thickBot="1" x14ac:dyDescent="0.3">
      <c r="C902" t="s">
        <v>1060</v>
      </c>
      <c r="D902" t="s">
        <v>443</v>
      </c>
      <c r="E902" s="225">
        <v>10.3</v>
      </c>
      <c r="F902" s="238">
        <f t="shared" si="13"/>
        <v>0.28003256089684087</v>
      </c>
      <c r="G902" s="220" t="s">
        <v>1335</v>
      </c>
    </row>
    <row r="903" spans="3:7" ht="15.75" thickBot="1" x14ac:dyDescent="0.3">
      <c r="C903" t="s">
        <v>973</v>
      </c>
      <c r="D903" t="s">
        <v>443</v>
      </c>
      <c r="E903" s="225">
        <v>10.5</v>
      </c>
      <c r="F903" s="238">
        <f t="shared" si="13"/>
        <v>0.28096160822516619</v>
      </c>
      <c r="G903" s="220" t="s">
        <v>1335</v>
      </c>
    </row>
    <row r="904" spans="3:7" ht="15.75" thickBot="1" x14ac:dyDescent="0.3">
      <c r="C904" t="s">
        <v>1137</v>
      </c>
      <c r="D904" t="s">
        <v>443</v>
      </c>
      <c r="E904" s="225">
        <v>10.5</v>
      </c>
      <c r="F904" s="238">
        <f t="shared" si="13"/>
        <v>0.28189065555349152</v>
      </c>
      <c r="G904" s="220" t="s">
        <v>1335</v>
      </c>
    </row>
    <row r="905" spans="3:7" ht="15.75" thickBot="1" x14ac:dyDescent="0.3">
      <c r="C905" t="s">
        <v>895</v>
      </c>
      <c r="D905" t="s">
        <v>443</v>
      </c>
      <c r="E905" s="225">
        <v>10.7</v>
      </c>
      <c r="F905" s="238">
        <f t="shared" ref="F905:F968" si="14">E905/$S$22+F904</f>
        <v>0.28283739902140398</v>
      </c>
      <c r="G905" s="220" t="s">
        <v>1335</v>
      </c>
    </row>
    <row r="906" spans="3:7" ht="15.75" thickBot="1" x14ac:dyDescent="0.3">
      <c r="C906" t="s">
        <v>461</v>
      </c>
      <c r="D906" t="s">
        <v>443</v>
      </c>
      <c r="E906" s="225">
        <v>10.8</v>
      </c>
      <c r="F906" s="238">
        <f t="shared" si="14"/>
        <v>0.28379299055911</v>
      </c>
      <c r="G906" s="220" t="s">
        <v>1335</v>
      </c>
    </row>
    <row r="907" spans="3:7" ht="15.75" thickBot="1" x14ac:dyDescent="0.3">
      <c r="C907" t="s">
        <v>515</v>
      </c>
      <c r="D907" t="s">
        <v>443</v>
      </c>
      <c r="E907" s="225">
        <v>10.8</v>
      </c>
      <c r="F907" s="238">
        <f t="shared" si="14"/>
        <v>0.28474858209681603</v>
      </c>
      <c r="G907" s="220" t="s">
        <v>1335</v>
      </c>
    </row>
    <row r="908" spans="3:7" ht="15.75" thickBot="1" x14ac:dyDescent="0.3">
      <c r="C908" t="s">
        <v>819</v>
      </c>
      <c r="D908" s="219" t="s">
        <v>524</v>
      </c>
      <c r="E908" s="225">
        <v>11</v>
      </c>
      <c r="F908" s="238">
        <f t="shared" si="14"/>
        <v>0.28572186977410924</v>
      </c>
      <c r="G908" s="220" t="s">
        <v>1335</v>
      </c>
    </row>
    <row r="909" spans="3:7" ht="15.75" thickBot="1" x14ac:dyDescent="0.3">
      <c r="C909" t="s">
        <v>894</v>
      </c>
      <c r="D909" t="s">
        <v>443</v>
      </c>
      <c r="E909" s="225">
        <v>11</v>
      </c>
      <c r="F909" s="238">
        <f t="shared" si="14"/>
        <v>0.28669515745140245</v>
      </c>
      <c r="G909" s="220" t="s">
        <v>1335</v>
      </c>
    </row>
    <row r="910" spans="3:7" ht="15.75" thickBot="1" x14ac:dyDescent="0.3">
      <c r="C910" t="s">
        <v>1110</v>
      </c>
      <c r="D910" t="s">
        <v>443</v>
      </c>
      <c r="E910" s="225">
        <v>11</v>
      </c>
      <c r="F910" s="238">
        <f t="shared" si="14"/>
        <v>0.28766844512869566</v>
      </c>
      <c r="G910" s="220" t="s">
        <v>1335</v>
      </c>
    </row>
    <row r="911" spans="3:7" ht="15.75" thickBot="1" x14ac:dyDescent="0.3">
      <c r="C911" t="s">
        <v>820</v>
      </c>
      <c r="D911" s="219" t="s">
        <v>524</v>
      </c>
      <c r="E911" s="225">
        <v>11.4</v>
      </c>
      <c r="F911" s="238">
        <f t="shared" si="14"/>
        <v>0.28867712508516313</v>
      </c>
      <c r="G911" s="220" t="s">
        <v>1335</v>
      </c>
    </row>
    <row r="912" spans="3:7" ht="15.75" thickBot="1" x14ac:dyDescent="0.3">
      <c r="C912" t="s">
        <v>575</v>
      </c>
      <c r="D912" t="s">
        <v>443</v>
      </c>
      <c r="E912" s="225">
        <v>11.4</v>
      </c>
      <c r="F912" s="238">
        <f t="shared" si="14"/>
        <v>0.28968580504163061</v>
      </c>
      <c r="G912" s="220" t="s">
        <v>1335</v>
      </c>
    </row>
    <row r="913" spans="3:7" ht="15.75" thickBot="1" x14ac:dyDescent="0.3">
      <c r="C913" t="s">
        <v>575</v>
      </c>
      <c r="D913" t="s">
        <v>443</v>
      </c>
      <c r="E913" s="225">
        <v>11.4</v>
      </c>
      <c r="F913" s="238">
        <f t="shared" si="14"/>
        <v>0.29069448499809808</v>
      </c>
      <c r="G913" s="220" t="s">
        <v>1335</v>
      </c>
    </row>
    <row r="914" spans="3:7" ht="15.75" thickBot="1" x14ac:dyDescent="0.3">
      <c r="C914" t="s">
        <v>821</v>
      </c>
      <c r="D914" s="219" t="s">
        <v>524</v>
      </c>
      <c r="E914" s="225">
        <v>11.6</v>
      </c>
      <c r="F914" s="238">
        <f t="shared" si="14"/>
        <v>0.29172086109415274</v>
      </c>
      <c r="G914" s="220" t="s">
        <v>1335</v>
      </c>
    </row>
    <row r="915" spans="3:7" ht="15.75" thickBot="1" x14ac:dyDescent="0.3">
      <c r="C915" t="s">
        <v>607</v>
      </c>
      <c r="D915" t="s">
        <v>443</v>
      </c>
      <c r="E915" s="225">
        <v>11.7</v>
      </c>
      <c r="F915" s="238">
        <f t="shared" si="14"/>
        <v>0.29275608526000096</v>
      </c>
      <c r="G915" s="220" t="s">
        <v>1335</v>
      </c>
    </row>
    <row r="916" spans="3:7" ht="15.75" thickBot="1" x14ac:dyDescent="0.3">
      <c r="C916" t="s">
        <v>809</v>
      </c>
      <c r="D916" s="219" t="s">
        <v>524</v>
      </c>
      <c r="E916" s="225">
        <v>11.7</v>
      </c>
      <c r="F916" s="238">
        <f t="shared" si="14"/>
        <v>0.29379130942584919</v>
      </c>
      <c r="G916" s="220" t="s">
        <v>1335</v>
      </c>
    </row>
    <row r="917" spans="3:7" ht="15.75" thickBot="1" x14ac:dyDescent="0.3">
      <c r="C917" t="s">
        <v>668</v>
      </c>
      <c r="D917" t="s">
        <v>443</v>
      </c>
      <c r="E917" s="225">
        <v>11.8</v>
      </c>
      <c r="F917" s="238">
        <f t="shared" si="14"/>
        <v>0.29483538166149098</v>
      </c>
      <c r="G917" s="220" t="s">
        <v>1335</v>
      </c>
    </row>
    <row r="918" spans="3:7" ht="15.75" thickBot="1" x14ac:dyDescent="0.3">
      <c r="C918" t="s">
        <v>571</v>
      </c>
      <c r="D918" s="219" t="s">
        <v>524</v>
      </c>
      <c r="E918" s="225">
        <v>11.8</v>
      </c>
      <c r="F918" s="238">
        <f t="shared" si="14"/>
        <v>0.29587945389713277</v>
      </c>
      <c r="G918" s="220" t="s">
        <v>1335</v>
      </c>
    </row>
    <row r="919" spans="3:7" ht="15.75" thickBot="1" x14ac:dyDescent="0.3">
      <c r="C919" t="s">
        <v>1247</v>
      </c>
      <c r="D919" t="s">
        <v>443</v>
      </c>
      <c r="E919" s="225">
        <v>11.9</v>
      </c>
      <c r="F919" s="238">
        <f t="shared" si="14"/>
        <v>0.29693237420256813</v>
      </c>
      <c r="G919" s="220" t="s">
        <v>1335</v>
      </c>
    </row>
    <row r="920" spans="3:7" ht="15.75" thickBot="1" x14ac:dyDescent="0.3">
      <c r="C920" t="s">
        <v>489</v>
      </c>
      <c r="D920" t="s">
        <v>443</v>
      </c>
      <c r="E920" s="225">
        <v>12</v>
      </c>
      <c r="F920" s="238">
        <f t="shared" si="14"/>
        <v>0.29799414257779705</v>
      </c>
      <c r="G920" s="220" t="s">
        <v>1335</v>
      </c>
    </row>
    <row r="921" spans="3:7" ht="15.75" thickBot="1" x14ac:dyDescent="0.3">
      <c r="C921" t="s">
        <v>739</v>
      </c>
      <c r="D921" t="s">
        <v>443</v>
      </c>
      <c r="E921" s="225">
        <v>12</v>
      </c>
      <c r="F921" s="238">
        <f t="shared" si="14"/>
        <v>0.29905591095302597</v>
      </c>
      <c r="G921" s="220" t="s">
        <v>1335</v>
      </c>
    </row>
    <row r="922" spans="3:7" ht="15.75" thickBot="1" x14ac:dyDescent="0.3">
      <c r="C922" t="s">
        <v>673</v>
      </c>
      <c r="D922" t="s">
        <v>443</v>
      </c>
      <c r="E922" s="225">
        <v>12.1</v>
      </c>
      <c r="F922" s="238">
        <f t="shared" si="14"/>
        <v>0.30012652739804851</v>
      </c>
      <c r="G922" s="220" t="s">
        <v>1335</v>
      </c>
    </row>
    <row r="923" spans="3:7" ht="15.75" thickBot="1" x14ac:dyDescent="0.3">
      <c r="C923" t="s">
        <v>747</v>
      </c>
      <c r="D923" t="s">
        <v>443</v>
      </c>
      <c r="E923" s="225">
        <v>12.1</v>
      </c>
      <c r="F923" s="238">
        <f t="shared" si="14"/>
        <v>0.30119714384307106</v>
      </c>
      <c r="G923" s="220" t="s">
        <v>1335</v>
      </c>
    </row>
    <row r="924" spans="3:7" ht="15.75" thickBot="1" x14ac:dyDescent="0.3">
      <c r="C924" t="s">
        <v>979</v>
      </c>
      <c r="D924" t="s">
        <v>443</v>
      </c>
      <c r="E924" s="225">
        <v>12.1</v>
      </c>
      <c r="F924" s="238">
        <f t="shared" si="14"/>
        <v>0.3022677602880936</v>
      </c>
      <c r="G924" s="220" t="s">
        <v>1335</v>
      </c>
    </row>
    <row r="925" spans="3:7" ht="15.75" thickBot="1" x14ac:dyDescent="0.3">
      <c r="C925" t="s">
        <v>1022</v>
      </c>
      <c r="D925" t="s">
        <v>443</v>
      </c>
      <c r="E925" s="225">
        <v>12.1</v>
      </c>
      <c r="F925" s="238">
        <f t="shared" si="14"/>
        <v>0.30333837673311614</v>
      </c>
      <c r="G925" s="220" t="s">
        <v>1335</v>
      </c>
    </row>
    <row r="926" spans="3:7" ht="15.75" thickBot="1" x14ac:dyDescent="0.3">
      <c r="C926" t="s">
        <v>979</v>
      </c>
      <c r="D926" t="s">
        <v>443</v>
      </c>
      <c r="E926" s="225">
        <v>12.1</v>
      </c>
      <c r="F926" s="238">
        <f t="shared" si="14"/>
        <v>0.30440899317813869</v>
      </c>
      <c r="G926" s="220" t="s">
        <v>1335</v>
      </c>
    </row>
    <row r="927" spans="3:7" ht="15.75" thickBot="1" x14ac:dyDescent="0.3">
      <c r="C927" t="s">
        <v>1146</v>
      </c>
      <c r="D927" t="s">
        <v>443</v>
      </c>
      <c r="E927" s="225">
        <v>12.1</v>
      </c>
      <c r="F927" s="238">
        <f t="shared" si="14"/>
        <v>0.30547960962316123</v>
      </c>
      <c r="G927" s="220" t="s">
        <v>1335</v>
      </c>
    </row>
    <row r="928" spans="3:7" ht="15.75" thickBot="1" x14ac:dyDescent="0.3">
      <c r="C928" t="s">
        <v>616</v>
      </c>
      <c r="D928" t="s">
        <v>443</v>
      </c>
      <c r="E928" s="225">
        <v>12.2</v>
      </c>
      <c r="F928" s="238">
        <f t="shared" si="14"/>
        <v>0.30655907413797734</v>
      </c>
      <c r="G928" s="220" t="s">
        <v>1335</v>
      </c>
    </row>
    <row r="929" spans="3:7" ht="15.75" thickBot="1" x14ac:dyDescent="0.3">
      <c r="C929" t="s">
        <v>707</v>
      </c>
      <c r="D929" t="s">
        <v>443</v>
      </c>
      <c r="E929" s="225">
        <v>12.3</v>
      </c>
      <c r="F929" s="238">
        <f t="shared" si="14"/>
        <v>0.30764738672258701</v>
      </c>
      <c r="G929" s="220" t="s">
        <v>1335</v>
      </c>
    </row>
    <row r="930" spans="3:7" ht="15.75" thickBot="1" x14ac:dyDescent="0.3">
      <c r="C930" t="s">
        <v>884</v>
      </c>
      <c r="D930" t="s">
        <v>443</v>
      </c>
      <c r="E930" s="225">
        <v>12.3</v>
      </c>
      <c r="F930" s="238">
        <f t="shared" si="14"/>
        <v>0.30873569930719669</v>
      </c>
      <c r="G930" s="220" t="s">
        <v>1335</v>
      </c>
    </row>
    <row r="931" spans="3:7" ht="15.75" thickBot="1" x14ac:dyDescent="0.3">
      <c r="C931" t="s">
        <v>905</v>
      </c>
      <c r="D931" t="s">
        <v>443</v>
      </c>
      <c r="E931" s="225">
        <v>12.3</v>
      </c>
      <c r="F931" s="238">
        <f t="shared" si="14"/>
        <v>0.30982401189180636</v>
      </c>
      <c r="G931" s="220" t="s">
        <v>1335</v>
      </c>
    </row>
    <row r="932" spans="3:7" ht="15.75" thickBot="1" x14ac:dyDescent="0.3">
      <c r="C932" t="s">
        <v>975</v>
      </c>
      <c r="D932" t="s">
        <v>443</v>
      </c>
      <c r="E932" s="225">
        <v>12.3</v>
      </c>
      <c r="F932" s="238">
        <f t="shared" si="14"/>
        <v>0.31091232447641604</v>
      </c>
      <c r="G932" s="220" t="s">
        <v>1335</v>
      </c>
    </row>
    <row r="933" spans="3:7" ht="15.75" thickBot="1" x14ac:dyDescent="0.3">
      <c r="C933" t="s">
        <v>1077</v>
      </c>
      <c r="D933" t="s">
        <v>443</v>
      </c>
      <c r="E933" s="225">
        <v>12.3</v>
      </c>
      <c r="F933" s="238">
        <f t="shared" si="14"/>
        <v>0.31200063706102571</v>
      </c>
      <c r="G933" s="220" t="s">
        <v>1335</v>
      </c>
    </row>
    <row r="934" spans="3:7" ht="15.75" thickBot="1" x14ac:dyDescent="0.3">
      <c r="C934" t="s">
        <v>1093</v>
      </c>
      <c r="D934" t="s">
        <v>443</v>
      </c>
      <c r="E934" s="225">
        <v>12.3</v>
      </c>
      <c r="F934" s="238">
        <f t="shared" si="14"/>
        <v>0.31308894964563538</v>
      </c>
      <c r="G934" s="220" t="s">
        <v>1335</v>
      </c>
    </row>
    <row r="935" spans="3:7" ht="15.75" thickBot="1" x14ac:dyDescent="0.3">
      <c r="C935" t="s">
        <v>1108</v>
      </c>
      <c r="D935" t="s">
        <v>443</v>
      </c>
      <c r="E935" s="225">
        <v>12.3</v>
      </c>
      <c r="F935" s="238">
        <f t="shared" si="14"/>
        <v>0.31417726223024506</v>
      </c>
      <c r="G935" s="220" t="s">
        <v>1335</v>
      </c>
    </row>
    <row r="936" spans="3:7" ht="15.75" thickBot="1" x14ac:dyDescent="0.3">
      <c r="C936" t="s">
        <v>1245</v>
      </c>
      <c r="D936" t="s">
        <v>443</v>
      </c>
      <c r="E936" s="225">
        <v>12.3</v>
      </c>
      <c r="F936" s="238">
        <f t="shared" si="14"/>
        <v>0.31526557481485473</v>
      </c>
      <c r="G936" s="220" t="s">
        <v>1335</v>
      </c>
    </row>
    <row r="937" spans="3:7" ht="15.75" thickBot="1" x14ac:dyDescent="0.3">
      <c r="C937" t="s">
        <v>1319</v>
      </c>
      <c r="D937" t="s">
        <v>443</v>
      </c>
      <c r="E937" s="225">
        <v>12.3</v>
      </c>
      <c r="F937" s="238">
        <f t="shared" si="14"/>
        <v>0.31635388739946441</v>
      </c>
      <c r="G937" s="220" t="s">
        <v>1335</v>
      </c>
    </row>
    <row r="938" spans="3:7" ht="15.75" thickBot="1" x14ac:dyDescent="0.3">
      <c r="C938" t="s">
        <v>530</v>
      </c>
      <c r="D938" t="s">
        <v>443</v>
      </c>
      <c r="E938" s="225">
        <v>12.4</v>
      </c>
      <c r="F938" s="238">
        <f t="shared" si="14"/>
        <v>0.31745104805386765</v>
      </c>
      <c r="G938" s="220" t="s">
        <v>1335</v>
      </c>
    </row>
    <row r="939" spans="3:7" ht="15.75" thickBot="1" x14ac:dyDescent="0.3">
      <c r="C939" t="s">
        <v>730</v>
      </c>
      <c r="D939" t="s">
        <v>443</v>
      </c>
      <c r="E939" s="225">
        <v>12.4</v>
      </c>
      <c r="F939" s="238">
        <f t="shared" si="14"/>
        <v>0.31854820870827089</v>
      </c>
      <c r="G939" s="220" t="s">
        <v>1335</v>
      </c>
    </row>
    <row r="940" spans="3:7" ht="15.75" thickBot="1" x14ac:dyDescent="0.3">
      <c r="C940" t="s">
        <v>1170</v>
      </c>
      <c r="D940" t="s">
        <v>443</v>
      </c>
      <c r="E940" s="225">
        <v>12.4</v>
      </c>
      <c r="F940" s="238">
        <f t="shared" si="14"/>
        <v>0.31964536936267413</v>
      </c>
      <c r="G940" s="220" t="s">
        <v>1335</v>
      </c>
    </row>
    <row r="941" spans="3:7" ht="15.75" thickBot="1" x14ac:dyDescent="0.3">
      <c r="C941" t="s">
        <v>1246</v>
      </c>
      <c r="D941" t="s">
        <v>443</v>
      </c>
      <c r="E941" s="225">
        <v>12.4</v>
      </c>
      <c r="F941" s="238">
        <f t="shared" si="14"/>
        <v>0.32074253001707737</v>
      </c>
      <c r="G941" s="220" t="s">
        <v>1335</v>
      </c>
    </row>
    <row r="942" spans="3:7" ht="15.75" thickBot="1" x14ac:dyDescent="0.3">
      <c r="C942" t="s">
        <v>530</v>
      </c>
      <c r="D942" t="s">
        <v>443</v>
      </c>
      <c r="E942" s="225">
        <v>12.4</v>
      </c>
      <c r="F942" s="238">
        <f t="shared" si="14"/>
        <v>0.3218396906714806</v>
      </c>
      <c r="G942" s="220" t="s">
        <v>1335</v>
      </c>
    </row>
    <row r="943" spans="3:7" ht="15.75" thickBot="1" x14ac:dyDescent="0.3">
      <c r="C943" t="s">
        <v>513</v>
      </c>
      <c r="D943" s="219" t="s">
        <v>445</v>
      </c>
      <c r="E943" s="225">
        <v>12.6</v>
      </c>
      <c r="F943" s="238">
        <f t="shared" si="14"/>
        <v>0.32295454746547098</v>
      </c>
      <c r="G943" s="220" t="s">
        <v>1335</v>
      </c>
    </row>
    <row r="944" spans="3:7" ht="15.75" thickBot="1" x14ac:dyDescent="0.3">
      <c r="C944" t="s">
        <v>534</v>
      </c>
      <c r="D944" t="s">
        <v>443</v>
      </c>
      <c r="E944" s="225">
        <v>12.6</v>
      </c>
      <c r="F944" s="238">
        <f t="shared" si="14"/>
        <v>0.32406940425946135</v>
      </c>
      <c r="G944" s="220" t="s">
        <v>1335</v>
      </c>
    </row>
    <row r="945" spans="3:7" ht="15.75" thickBot="1" x14ac:dyDescent="0.3">
      <c r="C945" t="s">
        <v>1059</v>
      </c>
      <c r="D945" t="s">
        <v>443</v>
      </c>
      <c r="E945" s="225">
        <v>12.6</v>
      </c>
      <c r="F945" s="238">
        <f t="shared" si="14"/>
        <v>0.32518426105345172</v>
      </c>
      <c r="G945" s="220" t="s">
        <v>1335</v>
      </c>
    </row>
    <row r="946" spans="3:7" ht="15.75" thickBot="1" x14ac:dyDescent="0.3">
      <c r="C946" t="s">
        <v>1187</v>
      </c>
      <c r="D946" t="s">
        <v>443</v>
      </c>
      <c r="E946" s="225">
        <v>12.6</v>
      </c>
      <c r="F946" s="238">
        <f t="shared" si="14"/>
        <v>0.32629911784744209</v>
      </c>
      <c r="G946" s="220" t="s">
        <v>1335</v>
      </c>
    </row>
    <row r="947" spans="3:7" ht="15.75" thickBot="1" x14ac:dyDescent="0.3">
      <c r="C947" t="s">
        <v>865</v>
      </c>
      <c r="D947" t="s">
        <v>443</v>
      </c>
      <c r="E947" s="225">
        <v>12.7</v>
      </c>
      <c r="F947" s="238">
        <f t="shared" si="14"/>
        <v>0.32742282271122608</v>
      </c>
      <c r="G947" s="220" t="s">
        <v>1335</v>
      </c>
    </row>
    <row r="948" spans="3:7" ht="15.75" thickBot="1" x14ac:dyDescent="0.3">
      <c r="C948" t="s">
        <v>560</v>
      </c>
      <c r="D948" t="s">
        <v>443</v>
      </c>
      <c r="E948" s="225">
        <v>12.8</v>
      </c>
      <c r="F948" s="238">
        <f t="shared" si="14"/>
        <v>0.32855537564480364</v>
      </c>
      <c r="G948" s="220" t="s">
        <v>1335</v>
      </c>
    </row>
    <row r="949" spans="3:7" ht="15.75" thickBot="1" x14ac:dyDescent="0.3">
      <c r="C949" t="s">
        <v>704</v>
      </c>
      <c r="D949" t="s">
        <v>443</v>
      </c>
      <c r="E949" s="225">
        <v>12.8</v>
      </c>
      <c r="F949" s="238">
        <f t="shared" si="14"/>
        <v>0.3296879285783812</v>
      </c>
      <c r="G949" s="220" t="s">
        <v>1335</v>
      </c>
    </row>
    <row r="950" spans="3:7" ht="15.75" thickBot="1" x14ac:dyDescent="0.3">
      <c r="C950" t="s">
        <v>860</v>
      </c>
      <c r="D950" t="s">
        <v>443</v>
      </c>
      <c r="E950" s="225">
        <v>12.8</v>
      </c>
      <c r="F950" s="238">
        <f t="shared" si="14"/>
        <v>0.33082048151195875</v>
      </c>
      <c r="G950" s="220" t="s">
        <v>1335</v>
      </c>
    </row>
    <row r="951" spans="3:7" ht="15.75" thickBot="1" x14ac:dyDescent="0.3">
      <c r="C951" t="s">
        <v>903</v>
      </c>
      <c r="D951" t="s">
        <v>443</v>
      </c>
      <c r="E951" s="225">
        <v>12.8</v>
      </c>
      <c r="F951" s="238">
        <f t="shared" si="14"/>
        <v>0.33195303444553631</v>
      </c>
      <c r="G951" s="220" t="s">
        <v>1335</v>
      </c>
    </row>
    <row r="952" spans="3:7" ht="15.75" thickBot="1" x14ac:dyDescent="0.3">
      <c r="C952" t="s">
        <v>560</v>
      </c>
      <c r="D952" t="s">
        <v>443</v>
      </c>
      <c r="E952" s="225">
        <v>12.8</v>
      </c>
      <c r="F952" s="238">
        <f t="shared" si="14"/>
        <v>0.33308558737911387</v>
      </c>
      <c r="G952" s="220" t="s">
        <v>1335</v>
      </c>
    </row>
    <row r="953" spans="3:7" ht="15.75" thickBot="1" x14ac:dyDescent="0.3">
      <c r="C953" t="s">
        <v>1118</v>
      </c>
      <c r="D953" t="s">
        <v>443</v>
      </c>
      <c r="E953" s="225">
        <v>12.8</v>
      </c>
      <c r="F953" s="238">
        <f t="shared" si="14"/>
        <v>0.33421814031269143</v>
      </c>
      <c r="G953" s="220" t="s">
        <v>1335</v>
      </c>
    </row>
    <row r="954" spans="3:7" ht="15.75" thickBot="1" x14ac:dyDescent="0.3">
      <c r="C954" t="s">
        <v>781</v>
      </c>
      <c r="D954" t="s">
        <v>443</v>
      </c>
      <c r="E954" s="225">
        <v>12.9</v>
      </c>
      <c r="F954" s="238">
        <f t="shared" si="14"/>
        <v>0.33535954131606255</v>
      </c>
      <c r="G954" s="220" t="s">
        <v>1335</v>
      </c>
    </row>
    <row r="955" spans="3:7" ht="15.75" thickBot="1" x14ac:dyDescent="0.3">
      <c r="C955" t="s">
        <v>904</v>
      </c>
      <c r="D955" t="s">
        <v>443</v>
      </c>
      <c r="E955" s="225">
        <v>12.9</v>
      </c>
      <c r="F955" s="238">
        <f t="shared" si="14"/>
        <v>0.33650094231943367</v>
      </c>
      <c r="G955" s="220" t="s">
        <v>1335</v>
      </c>
    </row>
    <row r="956" spans="3:7" ht="15.75" thickBot="1" x14ac:dyDescent="0.3">
      <c r="C956" t="s">
        <v>1133</v>
      </c>
      <c r="D956" t="s">
        <v>443</v>
      </c>
      <c r="E956" s="225">
        <v>12.9</v>
      </c>
      <c r="F956" s="238">
        <f t="shared" si="14"/>
        <v>0.33764234332280479</v>
      </c>
      <c r="G956" s="220" t="s">
        <v>1335</v>
      </c>
    </row>
    <row r="957" spans="3:7" ht="15.75" thickBot="1" x14ac:dyDescent="0.3">
      <c r="C957" t="s">
        <v>1133</v>
      </c>
      <c r="D957" t="s">
        <v>443</v>
      </c>
      <c r="E957" s="225">
        <v>12.9</v>
      </c>
      <c r="F957" s="238">
        <f t="shared" si="14"/>
        <v>0.33878374432617592</v>
      </c>
      <c r="G957" s="220" t="s">
        <v>1335</v>
      </c>
    </row>
    <row r="958" spans="3:7" ht="15.75" thickBot="1" x14ac:dyDescent="0.3">
      <c r="C958" t="s">
        <v>606</v>
      </c>
      <c r="D958" t="s">
        <v>443</v>
      </c>
      <c r="E958" s="225">
        <v>13</v>
      </c>
      <c r="F958" s="238">
        <f t="shared" si="14"/>
        <v>0.33993399339934061</v>
      </c>
      <c r="G958" s="220" t="s">
        <v>1335</v>
      </c>
    </row>
    <row r="959" spans="3:7" ht="15.75" thickBot="1" x14ac:dyDescent="0.3">
      <c r="C959" t="s">
        <v>632</v>
      </c>
      <c r="D959" s="219" t="s">
        <v>829</v>
      </c>
      <c r="E959" s="225">
        <v>13</v>
      </c>
      <c r="F959" s="238">
        <f t="shared" si="14"/>
        <v>0.34108424247250529</v>
      </c>
      <c r="G959" s="220" t="s">
        <v>1335</v>
      </c>
    </row>
    <row r="960" spans="3:7" ht="15.75" thickBot="1" x14ac:dyDescent="0.3">
      <c r="C960" t="s">
        <v>880</v>
      </c>
      <c r="D960" t="s">
        <v>443</v>
      </c>
      <c r="E960" s="225">
        <v>13.1</v>
      </c>
      <c r="F960" s="238">
        <f t="shared" si="14"/>
        <v>0.34224333961546355</v>
      </c>
      <c r="G960" s="220" t="s">
        <v>1335</v>
      </c>
    </row>
    <row r="961" spans="3:7" ht="15.75" thickBot="1" x14ac:dyDescent="0.3">
      <c r="C961" t="s">
        <v>1226</v>
      </c>
      <c r="D961" t="s">
        <v>443</v>
      </c>
      <c r="E961" s="225">
        <v>13.1</v>
      </c>
      <c r="F961" s="238">
        <f t="shared" si="14"/>
        <v>0.3434024367584218</v>
      </c>
      <c r="G961" s="220" t="s">
        <v>1335</v>
      </c>
    </row>
    <row r="962" spans="3:7" ht="15.75" thickBot="1" x14ac:dyDescent="0.3">
      <c r="C962" t="s">
        <v>866</v>
      </c>
      <c r="D962" t="s">
        <v>443</v>
      </c>
      <c r="E962" s="225">
        <v>13.2</v>
      </c>
      <c r="F962" s="238">
        <f t="shared" si="14"/>
        <v>0.34457038197117362</v>
      </c>
      <c r="G962" s="220" t="s">
        <v>1335</v>
      </c>
    </row>
    <row r="963" spans="3:7" ht="15.75" thickBot="1" x14ac:dyDescent="0.3">
      <c r="C963" t="s">
        <v>1285</v>
      </c>
      <c r="D963" t="s">
        <v>443</v>
      </c>
      <c r="E963" s="225">
        <v>13.2</v>
      </c>
      <c r="F963" s="238">
        <f t="shared" si="14"/>
        <v>0.34573832718392544</v>
      </c>
      <c r="G963" s="220" t="s">
        <v>1335</v>
      </c>
    </row>
    <row r="964" spans="3:7" ht="15.75" thickBot="1" x14ac:dyDescent="0.3">
      <c r="C964" t="s">
        <v>1250</v>
      </c>
      <c r="D964" s="219" t="s">
        <v>466</v>
      </c>
      <c r="E964" s="225">
        <v>13.6</v>
      </c>
      <c r="F964" s="238">
        <f t="shared" si="14"/>
        <v>0.34694166467585158</v>
      </c>
      <c r="G964" s="220" t="s">
        <v>1335</v>
      </c>
    </row>
    <row r="965" spans="3:7" ht="15.75" thickBot="1" x14ac:dyDescent="0.3">
      <c r="C965" t="s">
        <v>847</v>
      </c>
      <c r="D965" s="219" t="s">
        <v>829</v>
      </c>
      <c r="E965" s="225">
        <v>13.7</v>
      </c>
      <c r="F965" s="238">
        <f t="shared" si="14"/>
        <v>0.34815385023757128</v>
      </c>
      <c r="G965" s="220" t="s">
        <v>1335</v>
      </c>
    </row>
    <row r="966" spans="3:7" ht="15.75" thickBot="1" x14ac:dyDescent="0.3">
      <c r="C966" t="s">
        <v>893</v>
      </c>
      <c r="D966" t="s">
        <v>443</v>
      </c>
      <c r="E966" s="225">
        <v>13.7</v>
      </c>
      <c r="F966" s="238">
        <f t="shared" si="14"/>
        <v>0.34936603579929099</v>
      </c>
      <c r="G966" s="220" t="s">
        <v>1335</v>
      </c>
    </row>
    <row r="967" spans="3:7" ht="15.75" thickBot="1" x14ac:dyDescent="0.3">
      <c r="C967" t="s">
        <v>485</v>
      </c>
      <c r="D967" t="s">
        <v>443</v>
      </c>
      <c r="E967" s="225">
        <v>14</v>
      </c>
      <c r="F967" s="238">
        <f t="shared" si="14"/>
        <v>0.35060476557039144</v>
      </c>
      <c r="G967" s="220" t="s">
        <v>1335</v>
      </c>
    </row>
    <row r="968" spans="3:7" ht="15.75" thickBot="1" x14ac:dyDescent="0.3">
      <c r="C968" t="s">
        <v>508</v>
      </c>
      <c r="D968" t="s">
        <v>443</v>
      </c>
      <c r="E968" s="225">
        <v>14</v>
      </c>
      <c r="F968" s="238">
        <f t="shared" si="14"/>
        <v>0.3518434953414919</v>
      </c>
      <c r="G968" s="220" t="s">
        <v>1335</v>
      </c>
    </row>
    <row r="969" spans="3:7" ht="15.75" thickBot="1" x14ac:dyDescent="0.3">
      <c r="C969" t="s">
        <v>485</v>
      </c>
      <c r="D969" t="s">
        <v>443</v>
      </c>
      <c r="E969" s="225">
        <v>14</v>
      </c>
      <c r="F969" s="238">
        <f t="shared" ref="F969:F1032" si="15">E969/$S$22+F968</f>
        <v>0.35308222511259235</v>
      </c>
      <c r="G969" s="220" t="s">
        <v>1335</v>
      </c>
    </row>
    <row r="970" spans="3:7" ht="15.75" thickBot="1" x14ac:dyDescent="0.3">
      <c r="C970" t="s">
        <v>485</v>
      </c>
      <c r="D970" t="s">
        <v>443</v>
      </c>
      <c r="E970" s="225">
        <v>14</v>
      </c>
      <c r="F970" s="238">
        <f t="shared" si="15"/>
        <v>0.35432095488369281</v>
      </c>
      <c r="G970" s="220" t="s">
        <v>1335</v>
      </c>
    </row>
    <row r="971" spans="3:7" ht="15.75" thickBot="1" x14ac:dyDescent="0.3">
      <c r="C971" t="s">
        <v>485</v>
      </c>
      <c r="D971" t="s">
        <v>443</v>
      </c>
      <c r="E971" s="225">
        <v>14</v>
      </c>
      <c r="F971" s="238">
        <f t="shared" si="15"/>
        <v>0.35555968465479326</v>
      </c>
      <c r="G971" s="220" t="s">
        <v>1335</v>
      </c>
    </row>
    <row r="972" spans="3:7" ht="15.75" thickBot="1" x14ac:dyDescent="0.3">
      <c r="C972" t="s">
        <v>485</v>
      </c>
      <c r="D972" t="s">
        <v>443</v>
      </c>
      <c r="E972" s="225">
        <v>14</v>
      </c>
      <c r="F972" s="238">
        <f t="shared" si="15"/>
        <v>0.35679841442589372</v>
      </c>
      <c r="G972" s="220" t="s">
        <v>1335</v>
      </c>
    </row>
    <row r="973" spans="3:7" ht="15.75" thickBot="1" x14ac:dyDescent="0.3">
      <c r="C973" t="s">
        <v>485</v>
      </c>
      <c r="D973" t="s">
        <v>443</v>
      </c>
      <c r="E973" s="225">
        <v>14</v>
      </c>
      <c r="F973" s="238">
        <f t="shared" si="15"/>
        <v>0.35803714419699417</v>
      </c>
      <c r="G973" s="220" t="s">
        <v>1335</v>
      </c>
    </row>
    <row r="974" spans="3:7" ht="15.75" thickBot="1" x14ac:dyDescent="0.3">
      <c r="C974" t="s">
        <v>485</v>
      </c>
      <c r="D974" t="s">
        <v>443</v>
      </c>
      <c r="E974" s="225">
        <v>14</v>
      </c>
      <c r="F974" s="238">
        <f t="shared" si="15"/>
        <v>0.35927587396809463</v>
      </c>
      <c r="G974" s="220" t="s">
        <v>1335</v>
      </c>
    </row>
    <row r="975" spans="3:7" ht="15.75" thickBot="1" x14ac:dyDescent="0.3">
      <c r="C975" t="s">
        <v>641</v>
      </c>
      <c r="D975" t="s">
        <v>443</v>
      </c>
      <c r="E975" s="225">
        <v>14.1</v>
      </c>
      <c r="F975" s="238">
        <f t="shared" si="15"/>
        <v>0.36052345180898865</v>
      </c>
      <c r="G975" s="220" t="s">
        <v>1335</v>
      </c>
    </row>
    <row r="976" spans="3:7" ht="15.75" thickBot="1" x14ac:dyDescent="0.3">
      <c r="C976" t="s">
        <v>523</v>
      </c>
      <c r="D976" s="219" t="s">
        <v>524</v>
      </c>
      <c r="E976" s="225">
        <v>14.4</v>
      </c>
      <c r="F976" s="238">
        <f t="shared" si="15"/>
        <v>0.36179757385926337</v>
      </c>
      <c r="G976" s="220" t="s">
        <v>1335</v>
      </c>
    </row>
    <row r="977" spans="3:7" ht="15.75" thickBot="1" x14ac:dyDescent="0.3">
      <c r="C977" t="s">
        <v>598</v>
      </c>
      <c r="D977" t="s">
        <v>443</v>
      </c>
      <c r="E977" s="225">
        <v>14.4</v>
      </c>
      <c r="F977" s="238">
        <f t="shared" si="15"/>
        <v>0.36307169590953808</v>
      </c>
      <c r="G977" s="220" t="s">
        <v>1335</v>
      </c>
    </row>
    <row r="978" spans="3:7" ht="15.75" thickBot="1" x14ac:dyDescent="0.3">
      <c r="C978" t="s">
        <v>629</v>
      </c>
      <c r="D978" s="219" t="s">
        <v>445</v>
      </c>
      <c r="E978" s="225">
        <v>14.8</v>
      </c>
      <c r="F978" s="238">
        <f t="shared" si="15"/>
        <v>0.36438121023898712</v>
      </c>
      <c r="G978" s="220" t="s">
        <v>1335</v>
      </c>
    </row>
    <row r="979" spans="3:7" ht="15.75" thickBot="1" x14ac:dyDescent="0.3">
      <c r="C979" t="s">
        <v>632</v>
      </c>
      <c r="D979" t="s">
        <v>443</v>
      </c>
      <c r="E979" s="225">
        <v>15</v>
      </c>
      <c r="F979" s="238">
        <f t="shared" si="15"/>
        <v>0.36570842070802329</v>
      </c>
      <c r="G979" s="220" t="s">
        <v>1335</v>
      </c>
    </row>
    <row r="980" spans="3:7" ht="15.75" thickBot="1" x14ac:dyDescent="0.3">
      <c r="C980" t="s">
        <v>448</v>
      </c>
      <c r="D980" s="219" t="s">
        <v>441</v>
      </c>
      <c r="E980" s="225">
        <v>15.3</v>
      </c>
      <c r="F980" s="238">
        <f t="shared" si="15"/>
        <v>0.3670621753864402</v>
      </c>
      <c r="G980" s="220" t="s">
        <v>1335</v>
      </c>
    </row>
    <row r="981" spans="3:7" ht="15.75" thickBot="1" x14ac:dyDescent="0.3">
      <c r="C981" t="s">
        <v>634</v>
      </c>
      <c r="D981" t="s">
        <v>443</v>
      </c>
      <c r="E981" s="225">
        <v>15.7</v>
      </c>
      <c r="F981" s="238">
        <f t="shared" si="15"/>
        <v>0.36845132234403138</v>
      </c>
      <c r="G981" s="220" t="s">
        <v>1335</v>
      </c>
    </row>
    <row r="982" spans="3:7" ht="15.75" thickBot="1" x14ac:dyDescent="0.3">
      <c r="C982" t="s">
        <v>504</v>
      </c>
      <c r="D982" s="219" t="s">
        <v>445</v>
      </c>
      <c r="E982" s="225">
        <v>15.8</v>
      </c>
      <c r="F982" s="238">
        <f t="shared" si="15"/>
        <v>0.36984931737141619</v>
      </c>
      <c r="G982" s="220" t="s">
        <v>1335</v>
      </c>
    </row>
    <row r="983" spans="3:7" ht="15.75" thickBot="1" x14ac:dyDescent="0.3">
      <c r="C983" t="s">
        <v>835</v>
      </c>
      <c r="D983" s="219" t="s">
        <v>829</v>
      </c>
      <c r="E983" s="225">
        <v>15.8</v>
      </c>
      <c r="F983" s="238">
        <f t="shared" si="15"/>
        <v>0.37124731239880099</v>
      </c>
      <c r="G983" s="220" t="s">
        <v>1335</v>
      </c>
    </row>
    <row r="984" spans="3:7" ht="15.75" thickBot="1" x14ac:dyDescent="0.3">
      <c r="C984" t="s">
        <v>1244</v>
      </c>
      <c r="D984" t="s">
        <v>443</v>
      </c>
      <c r="E984" s="225">
        <v>15.9</v>
      </c>
      <c r="F984" s="238">
        <f t="shared" si="15"/>
        <v>0.37265415549597936</v>
      </c>
      <c r="G984" s="220" t="s">
        <v>1335</v>
      </c>
    </row>
    <row r="985" spans="3:7" ht="15.75" thickBot="1" x14ac:dyDescent="0.3">
      <c r="C985" t="s">
        <v>836</v>
      </c>
      <c r="D985" s="219" t="s">
        <v>829</v>
      </c>
      <c r="E985" s="225">
        <v>16.399999999999999</v>
      </c>
      <c r="F985" s="238">
        <f t="shared" si="15"/>
        <v>0.37410523894212561</v>
      </c>
      <c r="G985" s="220" t="s">
        <v>1335</v>
      </c>
    </row>
    <row r="986" spans="3:7" ht="15.75" thickBot="1" x14ac:dyDescent="0.3">
      <c r="C986" t="s">
        <v>716</v>
      </c>
      <c r="D986" s="219" t="s">
        <v>829</v>
      </c>
      <c r="E986" s="225">
        <v>16.5</v>
      </c>
      <c r="F986" s="238">
        <f t="shared" si="15"/>
        <v>0.37556517045806542</v>
      </c>
      <c r="G986" s="220" t="s">
        <v>1335</v>
      </c>
    </row>
    <row r="987" spans="3:7" ht="15.75" thickBot="1" x14ac:dyDescent="0.3">
      <c r="C987" t="s">
        <v>890</v>
      </c>
      <c r="D987" t="s">
        <v>443</v>
      </c>
      <c r="E987" s="225">
        <v>16.5</v>
      </c>
      <c r="F987" s="238">
        <f t="shared" si="15"/>
        <v>0.37702510197400524</v>
      </c>
      <c r="G987" s="220" t="s">
        <v>1335</v>
      </c>
    </row>
    <row r="988" spans="3:7" ht="15.75" thickBot="1" x14ac:dyDescent="0.3">
      <c r="C988" t="s">
        <v>580</v>
      </c>
      <c r="D988" s="219" t="s">
        <v>466</v>
      </c>
      <c r="E988" s="225">
        <v>16.8</v>
      </c>
      <c r="F988" s="238">
        <f t="shared" si="15"/>
        <v>0.37851157769932575</v>
      </c>
      <c r="G988" s="220" t="s">
        <v>1335</v>
      </c>
    </row>
    <row r="989" spans="3:7" ht="15.75" thickBot="1" x14ac:dyDescent="0.3">
      <c r="C989" t="s">
        <v>856</v>
      </c>
      <c r="D989" s="219" t="s">
        <v>829</v>
      </c>
      <c r="E989" s="225">
        <v>16.899999999999999</v>
      </c>
      <c r="F989" s="238">
        <f t="shared" si="15"/>
        <v>0.38000690149443983</v>
      </c>
      <c r="G989" s="220" t="s">
        <v>1335</v>
      </c>
    </row>
    <row r="990" spans="3:7" ht="15.75" thickBot="1" x14ac:dyDescent="0.3">
      <c r="C990" t="s">
        <v>1207</v>
      </c>
      <c r="D990" s="219" t="s">
        <v>524</v>
      </c>
      <c r="E990" s="225">
        <v>16.899999999999999</v>
      </c>
      <c r="F990" s="238">
        <f t="shared" si="15"/>
        <v>0.38150222528955391</v>
      </c>
      <c r="G990" s="220" t="s">
        <v>1335</v>
      </c>
    </row>
    <row r="991" spans="3:7" ht="15.75" thickBot="1" x14ac:dyDescent="0.3">
      <c r="C991" t="s">
        <v>851</v>
      </c>
      <c r="D991" s="219" t="s">
        <v>829</v>
      </c>
      <c r="E991" s="225">
        <v>17.399999999999999</v>
      </c>
      <c r="F991" s="238">
        <f t="shared" si="15"/>
        <v>0.38304178943363587</v>
      </c>
      <c r="G991" s="220" t="s">
        <v>1335</v>
      </c>
    </row>
    <row r="992" spans="3:7" ht="15.75" thickBot="1" x14ac:dyDescent="0.3">
      <c r="C992" t="s">
        <v>514</v>
      </c>
      <c r="D992" t="s">
        <v>443</v>
      </c>
      <c r="E992" s="225">
        <v>17.399999999999999</v>
      </c>
      <c r="F992" s="238">
        <f t="shared" si="15"/>
        <v>0.38458135357771783</v>
      </c>
      <c r="G992" s="220" t="s">
        <v>1335</v>
      </c>
    </row>
    <row r="993" spans="3:7" ht="15.75" thickBot="1" x14ac:dyDescent="0.3">
      <c r="C993" t="s">
        <v>869</v>
      </c>
      <c r="D993" t="s">
        <v>443</v>
      </c>
      <c r="E993" s="225">
        <v>17.399999999999999</v>
      </c>
      <c r="F993" s="238">
        <f t="shared" si="15"/>
        <v>0.38612091772179979</v>
      </c>
      <c r="G993" s="220" t="s">
        <v>1335</v>
      </c>
    </row>
    <row r="994" spans="3:7" ht="15.75" thickBot="1" x14ac:dyDescent="0.3">
      <c r="C994" t="s">
        <v>897</v>
      </c>
      <c r="D994" t="s">
        <v>443</v>
      </c>
      <c r="E994" s="225">
        <v>17.399999999999999</v>
      </c>
      <c r="F994" s="238">
        <f t="shared" si="15"/>
        <v>0.38766048186588176</v>
      </c>
      <c r="G994" s="220" t="s">
        <v>1335</v>
      </c>
    </row>
    <row r="995" spans="3:7" ht="15.75" thickBot="1" x14ac:dyDescent="0.3">
      <c r="C995" t="s">
        <v>514</v>
      </c>
      <c r="D995" t="s">
        <v>443</v>
      </c>
      <c r="E995" s="225">
        <v>17.399999999999999</v>
      </c>
      <c r="F995" s="238">
        <f t="shared" si="15"/>
        <v>0.38920004600996372</v>
      </c>
      <c r="G995" s="220" t="s">
        <v>1335</v>
      </c>
    </row>
    <row r="996" spans="3:7" ht="15.75" thickBot="1" x14ac:dyDescent="0.3">
      <c r="C996" t="s">
        <v>841</v>
      </c>
      <c r="D996" s="219" t="s">
        <v>829</v>
      </c>
      <c r="E996" s="225">
        <v>17.5</v>
      </c>
      <c r="F996" s="238">
        <f t="shared" si="15"/>
        <v>0.39074845822383925</v>
      </c>
      <c r="G996" s="220" t="s">
        <v>1335</v>
      </c>
    </row>
    <row r="997" spans="3:7" ht="15.75" thickBot="1" x14ac:dyDescent="0.3">
      <c r="C997" t="s">
        <v>853</v>
      </c>
      <c r="D997" s="219" t="s">
        <v>829</v>
      </c>
      <c r="E997" s="225">
        <v>17.5</v>
      </c>
      <c r="F997" s="238">
        <f t="shared" si="15"/>
        <v>0.39229687043771477</v>
      </c>
      <c r="G997" s="220" t="s">
        <v>1335</v>
      </c>
    </row>
    <row r="998" spans="3:7" ht="15.75" thickBot="1" x14ac:dyDescent="0.3">
      <c r="C998" t="s">
        <v>557</v>
      </c>
      <c r="D998" t="s">
        <v>443</v>
      </c>
      <c r="E998" s="225">
        <v>17.600000000000001</v>
      </c>
      <c r="F998" s="238">
        <f t="shared" si="15"/>
        <v>0.39385413072138387</v>
      </c>
      <c r="G998" s="220" t="s">
        <v>1335</v>
      </c>
    </row>
    <row r="999" spans="3:7" ht="15.75" thickBot="1" x14ac:dyDescent="0.3">
      <c r="C999" t="s">
        <v>827</v>
      </c>
      <c r="D999" s="219" t="s">
        <v>524</v>
      </c>
      <c r="E999" s="225">
        <v>17.600000000000001</v>
      </c>
      <c r="F999" s="238">
        <f t="shared" si="15"/>
        <v>0.39541139100505296</v>
      </c>
      <c r="G999" s="220" t="s">
        <v>1335</v>
      </c>
    </row>
    <row r="1000" spans="3:7" ht="15.75" thickBot="1" x14ac:dyDescent="0.3">
      <c r="C1000" t="s">
        <v>857</v>
      </c>
      <c r="D1000" s="219" t="s">
        <v>829</v>
      </c>
      <c r="E1000" s="225">
        <v>17.600000000000001</v>
      </c>
      <c r="F1000" s="238">
        <f t="shared" si="15"/>
        <v>0.39696865128872205</v>
      </c>
      <c r="G1000" s="220" t="s">
        <v>1335</v>
      </c>
    </row>
    <row r="1001" spans="3:7" ht="15.75" thickBot="1" x14ac:dyDescent="0.3">
      <c r="C1001" t="s">
        <v>859</v>
      </c>
      <c r="D1001" s="219" t="s">
        <v>829</v>
      </c>
      <c r="E1001" s="225">
        <v>17.600000000000001</v>
      </c>
      <c r="F1001" s="238">
        <f t="shared" si="15"/>
        <v>0.39852591157239114</v>
      </c>
      <c r="G1001" s="220" t="s">
        <v>1335</v>
      </c>
    </row>
    <row r="1002" spans="3:7" ht="15.75" thickBot="1" x14ac:dyDescent="0.3">
      <c r="C1002" t="s">
        <v>854</v>
      </c>
      <c r="D1002" s="219" t="s">
        <v>829</v>
      </c>
      <c r="E1002" s="225">
        <v>17.8</v>
      </c>
      <c r="F1002" s="238">
        <f t="shared" si="15"/>
        <v>0.40010086799564742</v>
      </c>
      <c r="G1002" s="220" t="s">
        <v>1335</v>
      </c>
    </row>
    <row r="1003" spans="3:7" ht="15.75" thickBot="1" x14ac:dyDescent="0.3">
      <c r="C1003" t="s">
        <v>731</v>
      </c>
      <c r="D1003" s="219" t="s">
        <v>829</v>
      </c>
      <c r="E1003" s="225">
        <v>17.8</v>
      </c>
      <c r="F1003" s="238">
        <f t="shared" si="15"/>
        <v>0.4016758244189037</v>
      </c>
      <c r="G1003" s="220" t="s">
        <v>1335</v>
      </c>
    </row>
    <row r="1004" spans="3:7" ht="15.75" thickBot="1" x14ac:dyDescent="0.3">
      <c r="C1004" t="s">
        <v>838</v>
      </c>
      <c r="D1004" s="219" t="s">
        <v>829</v>
      </c>
      <c r="E1004" s="225">
        <v>17.899999999999999</v>
      </c>
      <c r="F1004" s="238">
        <f t="shared" si="15"/>
        <v>0.40325962891195355</v>
      </c>
      <c r="G1004" s="220" t="s">
        <v>1335</v>
      </c>
    </row>
    <row r="1005" spans="3:7" ht="15.75" thickBot="1" x14ac:dyDescent="0.3">
      <c r="C1005" t="s">
        <v>845</v>
      </c>
      <c r="D1005" s="219" t="s">
        <v>829</v>
      </c>
      <c r="E1005" s="225">
        <v>17.899999999999999</v>
      </c>
      <c r="F1005" s="238">
        <f t="shared" si="15"/>
        <v>0.40484343340500339</v>
      </c>
      <c r="G1005" s="220" t="s">
        <v>1335</v>
      </c>
    </row>
    <row r="1006" spans="3:7" ht="15.75" thickBot="1" x14ac:dyDescent="0.3">
      <c r="C1006" t="s">
        <v>902</v>
      </c>
      <c r="D1006" t="s">
        <v>443</v>
      </c>
      <c r="E1006" s="225">
        <v>18</v>
      </c>
      <c r="F1006" s="238">
        <f t="shared" si="15"/>
        <v>0.40643608596784681</v>
      </c>
      <c r="G1006" s="220" t="s">
        <v>1335</v>
      </c>
    </row>
    <row r="1007" spans="3:7" ht="15.75" thickBot="1" x14ac:dyDescent="0.3">
      <c r="C1007" t="s">
        <v>463</v>
      </c>
      <c r="D1007" t="s">
        <v>443</v>
      </c>
      <c r="E1007" s="225">
        <v>18.399999999999999</v>
      </c>
      <c r="F1007" s="238">
        <f t="shared" si="15"/>
        <v>0.40806413080986453</v>
      </c>
      <c r="G1007" s="220" t="s">
        <v>1335</v>
      </c>
    </row>
    <row r="1008" spans="3:7" ht="15.75" thickBot="1" x14ac:dyDescent="0.3">
      <c r="C1008" t="s">
        <v>512</v>
      </c>
      <c r="D1008" s="219" t="s">
        <v>445</v>
      </c>
      <c r="E1008" s="225">
        <v>18.5</v>
      </c>
      <c r="F1008" s="238">
        <f t="shared" si="15"/>
        <v>0.40970102372167583</v>
      </c>
      <c r="G1008" s="220" t="s">
        <v>1335</v>
      </c>
    </row>
    <row r="1009" spans="3:7" ht="15.75" thickBot="1" x14ac:dyDescent="0.3">
      <c r="C1009" t="s">
        <v>886</v>
      </c>
      <c r="D1009" t="s">
        <v>443</v>
      </c>
      <c r="E1009" s="225">
        <v>18.600000000000001</v>
      </c>
      <c r="F1009" s="238">
        <f t="shared" si="15"/>
        <v>0.41134676470328069</v>
      </c>
      <c r="G1009" s="220" t="s">
        <v>1335</v>
      </c>
    </row>
    <row r="1010" spans="3:7" ht="15.75" thickBot="1" x14ac:dyDescent="0.3">
      <c r="C1010" t="s">
        <v>826</v>
      </c>
      <c r="D1010" s="219" t="s">
        <v>524</v>
      </c>
      <c r="E1010" s="225">
        <v>18.7</v>
      </c>
      <c r="F1010" s="238">
        <f t="shared" si="15"/>
        <v>0.41300135375467911</v>
      </c>
      <c r="G1010" s="220" t="s">
        <v>1335</v>
      </c>
    </row>
    <row r="1011" spans="3:7" ht="15.75" thickBot="1" x14ac:dyDescent="0.3">
      <c r="C1011" t="s">
        <v>852</v>
      </c>
      <c r="D1011" s="219" t="s">
        <v>829</v>
      </c>
      <c r="E1011" s="225">
        <v>18.7</v>
      </c>
      <c r="F1011" s="238">
        <f t="shared" si="15"/>
        <v>0.41465594280607754</v>
      </c>
      <c r="G1011" s="220" t="s">
        <v>1335</v>
      </c>
    </row>
    <row r="1012" spans="3:7" ht="15.75" thickBot="1" x14ac:dyDescent="0.3">
      <c r="C1012" t="s">
        <v>1147</v>
      </c>
      <c r="D1012" s="219" t="s">
        <v>473</v>
      </c>
      <c r="E1012" s="225">
        <v>18.7</v>
      </c>
      <c r="F1012" s="238">
        <f t="shared" si="15"/>
        <v>0.41631053185747596</v>
      </c>
      <c r="G1012" s="220" t="s">
        <v>1335</v>
      </c>
    </row>
    <row r="1013" spans="3:7" ht="15.75" thickBot="1" x14ac:dyDescent="0.3">
      <c r="C1013" t="s">
        <v>667</v>
      </c>
      <c r="D1013" t="s">
        <v>443</v>
      </c>
      <c r="E1013" s="225">
        <v>18.8</v>
      </c>
      <c r="F1013" s="238">
        <f t="shared" si="15"/>
        <v>0.41797396897866795</v>
      </c>
      <c r="G1013" s="220" t="s">
        <v>1335</v>
      </c>
    </row>
    <row r="1014" spans="3:7" ht="15.75" thickBot="1" x14ac:dyDescent="0.3">
      <c r="C1014" t="s">
        <v>833</v>
      </c>
      <c r="D1014" s="219" t="s">
        <v>829</v>
      </c>
      <c r="E1014" s="225">
        <v>19</v>
      </c>
      <c r="F1014" s="238">
        <f t="shared" si="15"/>
        <v>0.41965510223944713</v>
      </c>
      <c r="G1014" s="220" t="s">
        <v>1335</v>
      </c>
    </row>
    <row r="1015" spans="3:7" ht="15.75" thickBot="1" x14ac:dyDescent="0.3">
      <c r="C1015" t="s">
        <v>506</v>
      </c>
      <c r="D1015" s="219" t="s">
        <v>445</v>
      </c>
      <c r="E1015" s="225">
        <v>19.100000000000001</v>
      </c>
      <c r="F1015" s="238">
        <f t="shared" si="15"/>
        <v>0.42134508357001987</v>
      </c>
      <c r="G1015" s="235" t="s">
        <v>1336</v>
      </c>
    </row>
    <row r="1016" spans="3:7" ht="15.75" thickBot="1" x14ac:dyDescent="0.3">
      <c r="C1016" t="s">
        <v>1145</v>
      </c>
      <c r="D1016" s="219" t="s">
        <v>524</v>
      </c>
      <c r="E1016" s="225">
        <v>19.100000000000001</v>
      </c>
      <c r="F1016" s="238">
        <f t="shared" si="15"/>
        <v>0.42303506490059262</v>
      </c>
    </row>
    <row r="1017" spans="3:7" ht="15.75" thickBot="1" x14ac:dyDescent="0.3">
      <c r="C1017" t="s">
        <v>536</v>
      </c>
      <c r="D1017" t="s">
        <v>443</v>
      </c>
      <c r="E1017" s="225">
        <v>19.3</v>
      </c>
      <c r="F1017" s="238">
        <f t="shared" si="15"/>
        <v>0.42474274237075249</v>
      </c>
      <c r="G1017" s="235"/>
    </row>
    <row r="1018" spans="3:7" ht="15.75" thickBot="1" x14ac:dyDescent="0.3">
      <c r="C1018" t="s">
        <v>1278</v>
      </c>
      <c r="D1018" t="s">
        <v>443</v>
      </c>
      <c r="E1018" s="225">
        <v>19.3</v>
      </c>
      <c r="F1018" s="238">
        <f t="shared" si="15"/>
        <v>0.42645041984091236</v>
      </c>
    </row>
    <row r="1019" spans="3:7" ht="15.75" thickBot="1" x14ac:dyDescent="0.3">
      <c r="C1019" t="s">
        <v>898</v>
      </c>
      <c r="D1019" t="s">
        <v>443</v>
      </c>
      <c r="E1019" s="225">
        <v>19.5</v>
      </c>
      <c r="F1019" s="238">
        <f t="shared" si="15"/>
        <v>0.42817579345065943</v>
      </c>
    </row>
    <row r="1020" spans="3:7" ht="15.75" thickBot="1" x14ac:dyDescent="0.3">
      <c r="C1020" t="s">
        <v>572</v>
      </c>
      <c r="D1020" s="219" t="s">
        <v>466</v>
      </c>
      <c r="E1020" s="225">
        <v>20</v>
      </c>
      <c r="F1020" s="238">
        <f t="shared" si="15"/>
        <v>0.42994540740937431</v>
      </c>
    </row>
    <row r="1021" spans="3:7" ht="15.75" thickBot="1" x14ac:dyDescent="0.3">
      <c r="C1021" t="s">
        <v>828</v>
      </c>
      <c r="D1021" s="219" t="s">
        <v>829</v>
      </c>
      <c r="E1021" s="225">
        <v>20.3</v>
      </c>
      <c r="F1021" s="238">
        <f t="shared" si="15"/>
        <v>0.43174156557746995</v>
      </c>
    </row>
    <row r="1022" spans="3:7" ht="15.75" thickBot="1" x14ac:dyDescent="0.3">
      <c r="C1022" t="s">
        <v>783</v>
      </c>
      <c r="D1022" s="219" t="s">
        <v>524</v>
      </c>
      <c r="E1022" s="225">
        <v>20.6</v>
      </c>
      <c r="F1022" s="238">
        <f t="shared" si="15"/>
        <v>0.43356426795494629</v>
      </c>
    </row>
    <row r="1023" spans="3:7" ht="15.75" thickBot="1" x14ac:dyDescent="0.3">
      <c r="C1023" t="s">
        <v>855</v>
      </c>
      <c r="D1023" s="219" t="s">
        <v>829</v>
      </c>
      <c r="E1023" s="225">
        <v>20.6</v>
      </c>
      <c r="F1023" s="238">
        <f t="shared" si="15"/>
        <v>0.43538697033242263</v>
      </c>
    </row>
    <row r="1024" spans="3:7" ht="15.75" thickBot="1" x14ac:dyDescent="0.3">
      <c r="C1024" t="s">
        <v>575</v>
      </c>
      <c r="D1024" s="219" t="s">
        <v>466</v>
      </c>
      <c r="E1024" s="225">
        <v>20.8</v>
      </c>
      <c r="F1024" s="238">
        <f t="shared" si="15"/>
        <v>0.43722736884948615</v>
      </c>
    </row>
    <row r="1025" spans="3:7" ht="15.75" thickBot="1" x14ac:dyDescent="0.3">
      <c r="C1025" t="s">
        <v>805</v>
      </c>
      <c r="D1025" s="219" t="s">
        <v>524</v>
      </c>
      <c r="E1025" s="225">
        <v>20.9</v>
      </c>
      <c r="F1025" s="238">
        <f t="shared" si="15"/>
        <v>0.43907661543634324</v>
      </c>
    </row>
    <row r="1026" spans="3:7" ht="15.75" thickBot="1" x14ac:dyDescent="0.3">
      <c r="C1026" t="s">
        <v>573</v>
      </c>
      <c r="D1026" s="219" t="s">
        <v>466</v>
      </c>
      <c r="E1026" s="225">
        <v>21</v>
      </c>
      <c r="F1026" s="238">
        <f t="shared" si="15"/>
        <v>0.4409347100929939</v>
      </c>
    </row>
    <row r="1027" spans="3:7" ht="15.75" thickBot="1" x14ac:dyDescent="0.3">
      <c r="C1027" t="s">
        <v>834</v>
      </c>
      <c r="D1027" s="219" t="s">
        <v>829</v>
      </c>
      <c r="E1027" s="225">
        <v>21</v>
      </c>
      <c r="F1027" s="238">
        <f t="shared" si="15"/>
        <v>0.44279280474964455</v>
      </c>
    </row>
    <row r="1028" spans="3:7" ht="15.75" thickBot="1" x14ac:dyDescent="0.3">
      <c r="C1028" t="s">
        <v>834</v>
      </c>
      <c r="D1028" s="219" t="s">
        <v>829</v>
      </c>
      <c r="E1028" s="225">
        <v>21</v>
      </c>
      <c r="F1028" s="238">
        <f t="shared" si="15"/>
        <v>0.44465089940629521</v>
      </c>
    </row>
    <row r="1029" spans="3:7" ht="15.75" thickBot="1" x14ac:dyDescent="0.3">
      <c r="C1029" t="s">
        <v>579</v>
      </c>
      <c r="D1029" s="219" t="s">
        <v>829</v>
      </c>
      <c r="E1029" s="225">
        <v>21.3</v>
      </c>
      <c r="F1029" s="238">
        <f t="shared" si="15"/>
        <v>0.44653553827232656</v>
      </c>
    </row>
    <row r="1030" spans="3:7" ht="15.75" thickBot="1" x14ac:dyDescent="0.3">
      <c r="C1030" t="s">
        <v>879</v>
      </c>
      <c r="D1030" t="s">
        <v>443</v>
      </c>
      <c r="E1030" s="225">
        <v>21.4</v>
      </c>
      <c r="F1030" s="238">
        <f t="shared" si="15"/>
        <v>0.44842902520815153</v>
      </c>
    </row>
    <row r="1031" spans="3:7" ht="15.75" thickBot="1" x14ac:dyDescent="0.3">
      <c r="C1031" t="s">
        <v>526</v>
      </c>
      <c r="D1031" s="219" t="s">
        <v>524</v>
      </c>
      <c r="E1031" s="225">
        <v>21.6</v>
      </c>
      <c r="F1031" s="238">
        <f t="shared" si="15"/>
        <v>0.45034020828356364</v>
      </c>
      <c r="G1031" s="235"/>
    </row>
    <row r="1032" spans="3:7" ht="15.75" thickBot="1" x14ac:dyDescent="0.3">
      <c r="C1032" t="s">
        <v>615</v>
      </c>
      <c r="D1032" t="s">
        <v>443</v>
      </c>
      <c r="E1032" s="225">
        <v>21.6</v>
      </c>
      <c r="F1032" s="238">
        <f t="shared" si="15"/>
        <v>0.45225139135897574</v>
      </c>
    </row>
    <row r="1033" spans="3:7" ht="15.75" thickBot="1" x14ac:dyDescent="0.3">
      <c r="C1033" t="s">
        <v>1064</v>
      </c>
      <c r="D1033" t="s">
        <v>443</v>
      </c>
      <c r="E1033" s="225">
        <v>21.7</v>
      </c>
      <c r="F1033" s="238">
        <f t="shared" ref="F1033:F1096" si="16">E1033/$S$22+F1032</f>
        <v>0.45417142250418141</v>
      </c>
    </row>
    <row r="1034" spans="3:7" ht="15.75" thickBot="1" x14ac:dyDescent="0.3">
      <c r="C1034" t="s">
        <v>708</v>
      </c>
      <c r="D1034" t="s">
        <v>443</v>
      </c>
      <c r="E1034" s="225">
        <v>21.8</v>
      </c>
      <c r="F1034" s="238">
        <f t="shared" si="16"/>
        <v>0.45610030171918065</v>
      </c>
    </row>
    <row r="1035" spans="3:7" ht="15.75" thickBot="1" x14ac:dyDescent="0.3">
      <c r="C1035" t="s">
        <v>849</v>
      </c>
      <c r="D1035" s="219" t="s">
        <v>829</v>
      </c>
      <c r="E1035" s="225">
        <v>21.8</v>
      </c>
      <c r="F1035" s="238">
        <f t="shared" si="16"/>
        <v>0.45802918093417988</v>
      </c>
    </row>
    <row r="1036" spans="3:7" ht="15.75" thickBot="1" x14ac:dyDescent="0.3">
      <c r="C1036" t="s">
        <v>565</v>
      </c>
      <c r="D1036" t="s">
        <v>443</v>
      </c>
      <c r="E1036" s="225">
        <v>21.9</v>
      </c>
      <c r="F1036" s="238">
        <f t="shared" si="16"/>
        <v>0.45996690821897268</v>
      </c>
    </row>
    <row r="1037" spans="3:7" ht="15.75" thickBot="1" x14ac:dyDescent="0.3">
      <c r="C1037" t="s">
        <v>565</v>
      </c>
      <c r="D1037" t="s">
        <v>443</v>
      </c>
      <c r="E1037" s="225">
        <v>21.9</v>
      </c>
      <c r="F1037" s="238">
        <f t="shared" si="16"/>
        <v>0.46190463550376548</v>
      </c>
    </row>
    <row r="1038" spans="3:7" ht="15.75" thickBot="1" x14ac:dyDescent="0.3">
      <c r="C1038" t="s">
        <v>1166</v>
      </c>
      <c r="D1038" t="s">
        <v>443</v>
      </c>
      <c r="E1038" s="225">
        <v>21.9</v>
      </c>
      <c r="F1038" s="238">
        <f t="shared" si="16"/>
        <v>0.46384236278855828</v>
      </c>
    </row>
    <row r="1039" spans="3:7" ht="15.75" thickBot="1" x14ac:dyDescent="0.3">
      <c r="C1039" t="s">
        <v>1037</v>
      </c>
      <c r="D1039" t="s">
        <v>443</v>
      </c>
      <c r="E1039" s="225">
        <v>22</v>
      </c>
      <c r="F1039" s="238">
        <f t="shared" si="16"/>
        <v>0.4657889381431447</v>
      </c>
    </row>
    <row r="1040" spans="3:7" ht="15.75" thickBot="1" x14ac:dyDescent="0.3">
      <c r="C1040" t="s">
        <v>567</v>
      </c>
      <c r="D1040" t="s">
        <v>443</v>
      </c>
      <c r="E1040" s="225">
        <v>22.1</v>
      </c>
      <c r="F1040" s="238">
        <f t="shared" si="16"/>
        <v>0.46774436156752469</v>
      </c>
    </row>
    <row r="1041" spans="3:7" ht="15.75" thickBot="1" x14ac:dyDescent="0.3">
      <c r="C1041" t="s">
        <v>662</v>
      </c>
      <c r="D1041" t="s">
        <v>443</v>
      </c>
      <c r="E1041" s="225">
        <v>22.1</v>
      </c>
      <c r="F1041" s="238">
        <f t="shared" si="16"/>
        <v>0.46969978499190468</v>
      </c>
    </row>
    <row r="1042" spans="3:7" ht="15.75" thickBot="1" x14ac:dyDescent="0.3">
      <c r="C1042" t="s">
        <v>567</v>
      </c>
      <c r="D1042" t="s">
        <v>443</v>
      </c>
      <c r="E1042" s="225">
        <v>22.1</v>
      </c>
      <c r="F1042" s="238">
        <f t="shared" si="16"/>
        <v>0.47165520841628467</v>
      </c>
    </row>
    <row r="1043" spans="3:7" ht="15.75" thickBot="1" x14ac:dyDescent="0.3">
      <c r="C1043" t="s">
        <v>538</v>
      </c>
      <c r="D1043" t="s">
        <v>443</v>
      </c>
      <c r="E1043" s="225">
        <v>22.2</v>
      </c>
      <c r="F1043" s="238">
        <f t="shared" si="16"/>
        <v>0.47361947991045822</v>
      </c>
      <c r="G1043" s="235"/>
    </row>
    <row r="1044" spans="3:7" ht="15.75" thickBot="1" x14ac:dyDescent="0.3">
      <c r="C1044" t="s">
        <v>1095</v>
      </c>
      <c r="D1044" t="s">
        <v>443</v>
      </c>
      <c r="E1044" s="225">
        <v>22.3</v>
      </c>
      <c r="F1044" s="238">
        <f t="shared" si="16"/>
        <v>0.47559259947442534</v>
      </c>
    </row>
    <row r="1045" spans="3:7" ht="15.75" thickBot="1" x14ac:dyDescent="0.3">
      <c r="C1045" t="s">
        <v>1095</v>
      </c>
      <c r="D1045" t="s">
        <v>443</v>
      </c>
      <c r="E1045" s="225">
        <v>22.3</v>
      </c>
      <c r="F1045" s="238">
        <f t="shared" si="16"/>
        <v>0.47756571903839246</v>
      </c>
    </row>
    <row r="1046" spans="3:7" ht="15.75" thickBot="1" x14ac:dyDescent="0.3">
      <c r="C1046" t="s">
        <v>537</v>
      </c>
      <c r="D1046" t="s">
        <v>443</v>
      </c>
      <c r="E1046" s="225">
        <v>22.4</v>
      </c>
      <c r="F1046" s="238">
        <f t="shared" si="16"/>
        <v>0.47954768667215314</v>
      </c>
      <c r="G1046" s="235"/>
    </row>
    <row r="1047" spans="3:7" ht="15.75" thickBot="1" x14ac:dyDescent="0.3">
      <c r="C1047" t="s">
        <v>568</v>
      </c>
      <c r="D1047" t="s">
        <v>443</v>
      </c>
      <c r="E1047" s="225">
        <v>22.4</v>
      </c>
      <c r="F1047" s="238">
        <f t="shared" si="16"/>
        <v>0.48152965430591382</v>
      </c>
    </row>
    <row r="1048" spans="3:7" ht="15.75" thickBot="1" x14ac:dyDescent="0.3">
      <c r="C1048" t="s">
        <v>1129</v>
      </c>
      <c r="D1048" t="s">
        <v>443</v>
      </c>
      <c r="E1048" s="225">
        <v>22.4</v>
      </c>
      <c r="F1048" s="238">
        <f t="shared" si="16"/>
        <v>0.48351162193967451</v>
      </c>
    </row>
    <row r="1049" spans="3:7" ht="15.75" thickBot="1" x14ac:dyDescent="0.3">
      <c r="C1049" t="s">
        <v>490</v>
      </c>
      <c r="D1049" t="s">
        <v>443</v>
      </c>
      <c r="E1049" s="225">
        <v>22.5</v>
      </c>
      <c r="F1049" s="238">
        <f t="shared" si="16"/>
        <v>0.48550243764322876</v>
      </c>
      <c r="G1049" s="235"/>
    </row>
    <row r="1050" spans="3:7" ht="15.75" thickBot="1" x14ac:dyDescent="0.3">
      <c r="C1050" t="s">
        <v>505</v>
      </c>
      <c r="D1050" s="219" t="s">
        <v>445</v>
      </c>
      <c r="E1050" s="225">
        <v>22.5</v>
      </c>
      <c r="F1050" s="238">
        <f t="shared" si="16"/>
        <v>0.48749325334678301</v>
      </c>
      <c r="G1050" s="235"/>
    </row>
    <row r="1051" spans="3:7" ht="15.75" thickBot="1" x14ac:dyDescent="0.3">
      <c r="C1051" t="s">
        <v>529</v>
      </c>
      <c r="D1051" t="s">
        <v>443</v>
      </c>
      <c r="E1051" s="225">
        <v>22.5</v>
      </c>
      <c r="F1051" s="238">
        <f t="shared" si="16"/>
        <v>0.48948406905033726</v>
      </c>
      <c r="G1051" s="235"/>
    </row>
    <row r="1052" spans="3:7" ht="15.75" thickBot="1" x14ac:dyDescent="0.3">
      <c r="C1052" t="s">
        <v>529</v>
      </c>
      <c r="D1052" t="s">
        <v>443</v>
      </c>
      <c r="E1052" s="225">
        <v>22.5</v>
      </c>
      <c r="F1052" s="238">
        <f t="shared" si="16"/>
        <v>0.49147488475389151</v>
      </c>
    </row>
    <row r="1053" spans="3:7" ht="15.75" thickBot="1" x14ac:dyDescent="0.3">
      <c r="C1053" t="s">
        <v>832</v>
      </c>
      <c r="D1053" s="219" t="s">
        <v>829</v>
      </c>
      <c r="E1053" s="225">
        <v>22.5</v>
      </c>
      <c r="F1053" s="238">
        <f t="shared" si="16"/>
        <v>0.49346570045744576</v>
      </c>
    </row>
    <row r="1054" spans="3:7" ht="15.75" thickBot="1" x14ac:dyDescent="0.3">
      <c r="C1054" t="s">
        <v>842</v>
      </c>
      <c r="D1054" s="219" t="s">
        <v>829</v>
      </c>
      <c r="E1054" s="225">
        <v>22.5</v>
      </c>
      <c r="F1054" s="238">
        <f t="shared" si="16"/>
        <v>0.495456516161</v>
      </c>
    </row>
    <row r="1055" spans="3:7" ht="15.75" thickBot="1" x14ac:dyDescent="0.3">
      <c r="C1055" t="s">
        <v>858</v>
      </c>
      <c r="D1055" s="219" t="s">
        <v>829</v>
      </c>
      <c r="E1055" s="225">
        <v>22.5</v>
      </c>
      <c r="F1055" s="238">
        <f t="shared" si="16"/>
        <v>0.49744733186455425</v>
      </c>
    </row>
    <row r="1056" spans="3:7" ht="15.75" thickBot="1" x14ac:dyDescent="0.3">
      <c r="C1056" t="s">
        <v>529</v>
      </c>
      <c r="D1056" t="s">
        <v>443</v>
      </c>
      <c r="E1056" s="225">
        <v>22.5</v>
      </c>
      <c r="F1056" s="238">
        <f t="shared" si="16"/>
        <v>0.4994381475681085</v>
      </c>
    </row>
    <row r="1057" spans="3:7" ht="15.75" thickBot="1" x14ac:dyDescent="0.3">
      <c r="C1057" t="s">
        <v>531</v>
      </c>
      <c r="D1057" t="s">
        <v>443</v>
      </c>
      <c r="E1057" s="225">
        <v>22.6</v>
      </c>
      <c r="F1057" s="238">
        <f t="shared" si="16"/>
        <v>0.50143781134145637</v>
      </c>
      <c r="G1057" s="235"/>
    </row>
    <row r="1058" spans="3:7" ht="15.75" thickBot="1" x14ac:dyDescent="0.3">
      <c r="C1058" t="s">
        <v>663</v>
      </c>
      <c r="D1058" t="s">
        <v>443</v>
      </c>
      <c r="E1058" s="225">
        <v>22.6</v>
      </c>
      <c r="F1058" s="238">
        <f t="shared" si="16"/>
        <v>0.50343747511480419</v>
      </c>
    </row>
    <row r="1059" spans="3:7" ht="15.75" thickBot="1" x14ac:dyDescent="0.3">
      <c r="C1059" t="s">
        <v>780</v>
      </c>
      <c r="D1059" t="s">
        <v>443</v>
      </c>
      <c r="E1059" s="225">
        <v>22.6</v>
      </c>
      <c r="F1059" s="238">
        <f t="shared" si="16"/>
        <v>0.505437138888152</v>
      </c>
    </row>
    <row r="1060" spans="3:7" ht="15.75" thickBot="1" x14ac:dyDescent="0.3">
      <c r="C1060" t="s">
        <v>696</v>
      </c>
      <c r="D1060" s="219" t="s">
        <v>524</v>
      </c>
      <c r="E1060" s="225">
        <v>22.6</v>
      </c>
      <c r="F1060" s="238">
        <f t="shared" si="16"/>
        <v>0.50743680266149982</v>
      </c>
    </row>
    <row r="1061" spans="3:7" ht="15.75" thickBot="1" x14ac:dyDescent="0.3">
      <c r="C1061" t="s">
        <v>846</v>
      </c>
      <c r="D1061" s="219" t="s">
        <v>829</v>
      </c>
      <c r="E1061" s="225">
        <v>22.6</v>
      </c>
      <c r="F1061" s="238">
        <f t="shared" si="16"/>
        <v>0.50943646643484763</v>
      </c>
    </row>
    <row r="1062" spans="3:7" ht="15.75" thickBot="1" x14ac:dyDescent="0.3">
      <c r="C1062" t="s">
        <v>780</v>
      </c>
      <c r="D1062" t="s">
        <v>443</v>
      </c>
      <c r="E1062" s="225">
        <v>22.6</v>
      </c>
      <c r="F1062" s="238">
        <f t="shared" si="16"/>
        <v>0.51143613020819545</v>
      </c>
    </row>
    <row r="1063" spans="3:7" ht="15.75" thickBot="1" x14ac:dyDescent="0.3">
      <c r="C1063" t="s">
        <v>1131</v>
      </c>
      <c r="D1063" t="s">
        <v>443</v>
      </c>
      <c r="E1063" s="225">
        <v>22.6</v>
      </c>
      <c r="F1063" s="238">
        <f t="shared" si="16"/>
        <v>0.51343579398154326</v>
      </c>
    </row>
    <row r="1064" spans="3:7" ht="15.75" thickBot="1" x14ac:dyDescent="0.3">
      <c r="C1064" t="s">
        <v>1159</v>
      </c>
      <c r="D1064" s="219" t="s">
        <v>829</v>
      </c>
      <c r="E1064" s="225">
        <v>22.6</v>
      </c>
      <c r="F1064" s="238">
        <f t="shared" si="16"/>
        <v>0.51543545775489108</v>
      </c>
    </row>
    <row r="1065" spans="3:7" ht="15.75" thickBot="1" x14ac:dyDescent="0.3">
      <c r="C1065" t="s">
        <v>1275</v>
      </c>
      <c r="D1065" t="s">
        <v>443</v>
      </c>
      <c r="E1065" s="225">
        <v>22.6</v>
      </c>
      <c r="F1065" s="238">
        <f t="shared" si="16"/>
        <v>0.51743512152823889</v>
      </c>
    </row>
    <row r="1066" spans="3:7" ht="15.75" thickBot="1" x14ac:dyDescent="0.3">
      <c r="C1066" t="s">
        <v>1320</v>
      </c>
      <c r="D1066" t="s">
        <v>443</v>
      </c>
      <c r="E1066" s="225">
        <v>22.6</v>
      </c>
      <c r="F1066" s="238">
        <f t="shared" si="16"/>
        <v>0.51943478530158671</v>
      </c>
    </row>
    <row r="1067" spans="3:7" ht="15.75" thickBot="1" x14ac:dyDescent="0.3">
      <c r="C1067" t="s">
        <v>541</v>
      </c>
      <c r="D1067" t="s">
        <v>443</v>
      </c>
      <c r="E1067" s="225">
        <v>22.7</v>
      </c>
      <c r="F1067" s="238">
        <f t="shared" si="16"/>
        <v>0.52144329714472815</v>
      </c>
      <c r="G1067" s="235"/>
    </row>
    <row r="1068" spans="3:7" ht="15.75" thickBot="1" x14ac:dyDescent="0.3">
      <c r="C1068" t="s">
        <v>1047</v>
      </c>
      <c r="D1068" t="s">
        <v>443</v>
      </c>
      <c r="E1068" s="225">
        <v>22.7</v>
      </c>
      <c r="F1068" s="238">
        <f t="shared" si="16"/>
        <v>0.52345180898786958</v>
      </c>
    </row>
    <row r="1069" spans="3:7" ht="15.75" thickBot="1" x14ac:dyDescent="0.3">
      <c r="C1069" t="s">
        <v>1090</v>
      </c>
      <c r="D1069" t="s">
        <v>443</v>
      </c>
      <c r="E1069" s="225">
        <v>22.7</v>
      </c>
      <c r="F1069" s="238">
        <f t="shared" si="16"/>
        <v>0.52546032083101102</v>
      </c>
    </row>
    <row r="1070" spans="3:7" ht="15.75" thickBot="1" x14ac:dyDescent="0.3">
      <c r="C1070" t="s">
        <v>1106</v>
      </c>
      <c r="D1070" t="s">
        <v>443</v>
      </c>
      <c r="E1070" s="225">
        <v>22.7</v>
      </c>
      <c r="F1070" s="238">
        <f t="shared" si="16"/>
        <v>0.52746883267415245</v>
      </c>
    </row>
    <row r="1071" spans="3:7" ht="15.75" thickBot="1" x14ac:dyDescent="0.3">
      <c r="C1071" t="s">
        <v>1121</v>
      </c>
      <c r="D1071" t="s">
        <v>443</v>
      </c>
      <c r="E1071" s="225">
        <v>22.7</v>
      </c>
      <c r="F1071" s="238">
        <f t="shared" si="16"/>
        <v>0.52947734451729389</v>
      </c>
    </row>
    <row r="1072" spans="3:7" ht="15.75" thickBot="1" x14ac:dyDescent="0.3">
      <c r="C1072" t="s">
        <v>904</v>
      </c>
      <c r="D1072" s="219" t="s">
        <v>524</v>
      </c>
      <c r="E1072" s="225">
        <v>22.7</v>
      </c>
      <c r="F1072" s="238">
        <f t="shared" si="16"/>
        <v>0.53148585636043533</v>
      </c>
    </row>
    <row r="1073" spans="3:7" ht="15.75" thickBot="1" x14ac:dyDescent="0.3">
      <c r="C1073" t="s">
        <v>562</v>
      </c>
      <c r="D1073" t="s">
        <v>443</v>
      </c>
      <c r="E1073" s="225">
        <v>22.8</v>
      </c>
      <c r="F1073" s="238">
        <f t="shared" si="16"/>
        <v>0.53350321627337027</v>
      </c>
    </row>
    <row r="1074" spans="3:7" ht="15.75" thickBot="1" x14ac:dyDescent="0.3">
      <c r="C1074" t="s">
        <v>1263</v>
      </c>
      <c r="D1074" t="s">
        <v>443</v>
      </c>
      <c r="E1074" s="225">
        <v>22.8</v>
      </c>
      <c r="F1074" s="238">
        <f t="shared" si="16"/>
        <v>0.53552057618630522</v>
      </c>
    </row>
    <row r="1075" spans="3:7" ht="15.75" thickBot="1" x14ac:dyDescent="0.3">
      <c r="C1075" t="s">
        <v>1258</v>
      </c>
      <c r="D1075" t="s">
        <v>443</v>
      </c>
      <c r="E1075" s="225">
        <v>22.9</v>
      </c>
      <c r="F1075" s="238">
        <f t="shared" si="16"/>
        <v>0.53754678416903379</v>
      </c>
    </row>
    <row r="1076" spans="3:7" ht="15.75" thickBot="1" x14ac:dyDescent="0.3">
      <c r="C1076" t="s">
        <v>532</v>
      </c>
      <c r="D1076" t="s">
        <v>443</v>
      </c>
      <c r="E1076" s="225">
        <v>23</v>
      </c>
      <c r="F1076" s="238">
        <f t="shared" si="16"/>
        <v>0.53958184022155598</v>
      </c>
      <c r="G1076" s="235"/>
    </row>
    <row r="1077" spans="3:7" ht="15.75" thickBot="1" x14ac:dyDescent="0.3">
      <c r="C1077" t="s">
        <v>584</v>
      </c>
      <c r="D1077" t="s">
        <v>443</v>
      </c>
      <c r="E1077" s="225">
        <v>23</v>
      </c>
      <c r="F1077" s="238">
        <f t="shared" si="16"/>
        <v>0.54161689627407816</v>
      </c>
    </row>
    <row r="1078" spans="3:7" ht="15.75" thickBot="1" x14ac:dyDescent="0.3">
      <c r="C1078" t="s">
        <v>1105</v>
      </c>
      <c r="D1078" t="s">
        <v>443</v>
      </c>
      <c r="E1078" s="225">
        <v>23</v>
      </c>
      <c r="F1078" s="238">
        <f t="shared" si="16"/>
        <v>0.54365195232660035</v>
      </c>
    </row>
    <row r="1079" spans="3:7" ht="15.75" thickBot="1" x14ac:dyDescent="0.3">
      <c r="C1079" t="s">
        <v>528</v>
      </c>
      <c r="D1079" t="s">
        <v>443</v>
      </c>
      <c r="E1079" s="225">
        <v>23.1</v>
      </c>
      <c r="F1079" s="238">
        <f t="shared" si="16"/>
        <v>0.54569585644891605</v>
      </c>
      <c r="G1079" s="235"/>
    </row>
    <row r="1080" spans="3:7" ht="15.75" thickBot="1" x14ac:dyDescent="0.3">
      <c r="C1080" t="s">
        <v>1076</v>
      </c>
      <c r="D1080" t="s">
        <v>443</v>
      </c>
      <c r="E1080" s="225">
        <v>23.1</v>
      </c>
      <c r="F1080" s="238">
        <f t="shared" si="16"/>
        <v>0.54773976057123175</v>
      </c>
    </row>
    <row r="1081" spans="3:7" ht="15.75" thickBot="1" x14ac:dyDescent="0.3">
      <c r="C1081" t="s">
        <v>1294</v>
      </c>
      <c r="D1081" t="s">
        <v>443</v>
      </c>
      <c r="E1081" s="225">
        <v>23.1</v>
      </c>
      <c r="F1081" s="238">
        <f t="shared" si="16"/>
        <v>0.54978366469354745</v>
      </c>
    </row>
    <row r="1082" spans="3:7" ht="15.75" thickBot="1" x14ac:dyDescent="0.3">
      <c r="C1082" t="s">
        <v>830</v>
      </c>
      <c r="D1082" s="219" t="s">
        <v>829</v>
      </c>
      <c r="E1082" s="225">
        <v>23.3</v>
      </c>
      <c r="F1082" s="238">
        <f t="shared" si="16"/>
        <v>0.55184526495545028</v>
      </c>
    </row>
    <row r="1083" spans="3:7" ht="15.75" thickBot="1" x14ac:dyDescent="0.3">
      <c r="C1083" t="s">
        <v>861</v>
      </c>
      <c r="D1083" t="s">
        <v>443</v>
      </c>
      <c r="E1083" s="225">
        <v>23.3</v>
      </c>
      <c r="F1083" s="238">
        <f t="shared" si="16"/>
        <v>0.55390686521735311</v>
      </c>
    </row>
    <row r="1084" spans="3:7" ht="15.75" thickBot="1" x14ac:dyDescent="0.3">
      <c r="C1084" t="s">
        <v>636</v>
      </c>
      <c r="D1084" t="s">
        <v>443</v>
      </c>
      <c r="E1084" s="225">
        <v>23.6</v>
      </c>
      <c r="F1084" s="238">
        <f t="shared" si="16"/>
        <v>0.55599500968863669</v>
      </c>
    </row>
    <row r="1085" spans="3:7" ht="15.75" thickBot="1" x14ac:dyDescent="0.3">
      <c r="C1085" t="s">
        <v>831</v>
      </c>
      <c r="D1085" s="219" t="s">
        <v>829</v>
      </c>
      <c r="E1085" s="225">
        <v>23.6</v>
      </c>
      <c r="F1085" s="238">
        <f t="shared" si="16"/>
        <v>0.55808315415992027</v>
      </c>
    </row>
    <row r="1086" spans="3:7" ht="15.75" thickBot="1" x14ac:dyDescent="0.3">
      <c r="C1086" t="s">
        <v>837</v>
      </c>
      <c r="D1086" s="219" t="s">
        <v>829</v>
      </c>
      <c r="E1086" s="225">
        <v>23.9</v>
      </c>
      <c r="F1086" s="238">
        <f t="shared" si="16"/>
        <v>0.5601978428405846</v>
      </c>
    </row>
    <row r="1087" spans="3:7" ht="15.75" thickBot="1" x14ac:dyDescent="0.3">
      <c r="C1087" t="s">
        <v>1023</v>
      </c>
      <c r="D1087" t="s">
        <v>443</v>
      </c>
      <c r="E1087" s="225">
        <v>23.9</v>
      </c>
      <c r="F1087" s="238">
        <f t="shared" si="16"/>
        <v>0.56231253152124894</v>
      </c>
    </row>
    <row r="1088" spans="3:7" ht="15.75" thickBot="1" x14ac:dyDescent="0.3">
      <c r="C1088" t="s">
        <v>901</v>
      </c>
      <c r="D1088" t="s">
        <v>443</v>
      </c>
      <c r="E1088" s="225">
        <v>24</v>
      </c>
      <c r="F1088" s="238">
        <f t="shared" si="16"/>
        <v>0.56443606827170678</v>
      </c>
    </row>
    <row r="1089" spans="3:7" ht="15.75" thickBot="1" x14ac:dyDescent="0.3">
      <c r="C1089" t="s">
        <v>1061</v>
      </c>
      <c r="D1089" t="s">
        <v>443</v>
      </c>
      <c r="E1089" s="225">
        <v>24.9</v>
      </c>
      <c r="F1089" s="238">
        <f t="shared" si="16"/>
        <v>0.56663923765030688</v>
      </c>
    </row>
    <row r="1090" spans="3:7" ht="15.75" thickBot="1" x14ac:dyDescent="0.3">
      <c r="C1090" t="s">
        <v>613</v>
      </c>
      <c r="D1090" s="219" t="s">
        <v>524</v>
      </c>
      <c r="E1090" s="225">
        <v>25.2</v>
      </c>
      <c r="F1090" s="238">
        <f t="shared" si="16"/>
        <v>0.56886895123828762</v>
      </c>
    </row>
    <row r="1091" spans="3:7" ht="15.75" thickBot="1" x14ac:dyDescent="0.3">
      <c r="C1091" t="s">
        <v>1125</v>
      </c>
      <c r="D1091" t="s">
        <v>443</v>
      </c>
      <c r="E1091" s="225">
        <v>25.4</v>
      </c>
      <c r="F1091" s="238">
        <f t="shared" si="16"/>
        <v>0.57111636096585561</v>
      </c>
    </row>
    <row r="1092" spans="3:7" ht="15.75" thickBot="1" x14ac:dyDescent="0.3">
      <c r="C1092" t="s">
        <v>1125</v>
      </c>
      <c r="D1092" t="s">
        <v>443</v>
      </c>
      <c r="E1092" s="225">
        <v>25.4</v>
      </c>
      <c r="F1092" s="238">
        <f t="shared" si="16"/>
        <v>0.57336377069342359</v>
      </c>
    </row>
    <row r="1093" spans="3:7" ht="15.75" thickBot="1" x14ac:dyDescent="0.3">
      <c r="C1093" t="s">
        <v>1220</v>
      </c>
      <c r="D1093" t="s">
        <v>443</v>
      </c>
      <c r="E1093" s="225">
        <v>25.7</v>
      </c>
      <c r="F1093" s="238">
        <f t="shared" si="16"/>
        <v>0.57563772463037222</v>
      </c>
    </row>
    <row r="1094" spans="3:7" ht="15.75" thickBot="1" x14ac:dyDescent="0.3">
      <c r="C1094" t="s">
        <v>850</v>
      </c>
      <c r="D1094" s="219" t="s">
        <v>829</v>
      </c>
      <c r="E1094" s="225">
        <v>25.8</v>
      </c>
      <c r="F1094" s="238">
        <f t="shared" si="16"/>
        <v>0.57792052663711446</v>
      </c>
    </row>
    <row r="1095" spans="3:7" ht="15.75" thickBot="1" x14ac:dyDescent="0.3">
      <c r="C1095" t="s">
        <v>624</v>
      </c>
      <c r="D1095" t="s">
        <v>443</v>
      </c>
      <c r="E1095" s="225">
        <v>26</v>
      </c>
      <c r="F1095" s="238">
        <f t="shared" si="16"/>
        <v>0.58022102478344384</v>
      </c>
    </row>
    <row r="1096" spans="3:7" ht="15.75" thickBot="1" x14ac:dyDescent="0.3">
      <c r="C1096" t="s">
        <v>876</v>
      </c>
      <c r="D1096" t="s">
        <v>443</v>
      </c>
      <c r="E1096" s="225">
        <v>26.2</v>
      </c>
      <c r="F1096" s="238">
        <f t="shared" si="16"/>
        <v>0.58253921906936035</v>
      </c>
    </row>
    <row r="1097" spans="3:7" ht="15.75" thickBot="1" x14ac:dyDescent="0.3">
      <c r="C1097" t="s">
        <v>1273</v>
      </c>
      <c r="D1097" t="s">
        <v>443</v>
      </c>
      <c r="E1097" s="225">
        <v>26.4</v>
      </c>
      <c r="F1097" s="238">
        <f t="shared" ref="F1097:F1160" si="17">E1097/$S$22+F1096</f>
        <v>0.58487510949486399</v>
      </c>
    </row>
    <row r="1098" spans="3:7" ht="15.75" thickBot="1" x14ac:dyDescent="0.3">
      <c r="C1098" t="s">
        <v>1158</v>
      </c>
      <c r="D1098" s="219" t="s">
        <v>524</v>
      </c>
      <c r="E1098" s="225">
        <v>26.5</v>
      </c>
      <c r="F1098" s="238">
        <f t="shared" si="17"/>
        <v>0.58721984799016125</v>
      </c>
    </row>
    <row r="1099" spans="3:7" ht="15.75" thickBot="1" x14ac:dyDescent="0.3">
      <c r="C1099" t="s">
        <v>1008</v>
      </c>
      <c r="D1099" t="s">
        <v>443</v>
      </c>
      <c r="E1099" s="225">
        <v>26.9</v>
      </c>
      <c r="F1099" s="238">
        <f t="shared" si="17"/>
        <v>0.58959997876463277</v>
      </c>
    </row>
    <row r="1100" spans="3:7" ht="15.75" thickBot="1" x14ac:dyDescent="0.3">
      <c r="C1100" t="s">
        <v>1161</v>
      </c>
      <c r="D1100" t="s">
        <v>443</v>
      </c>
      <c r="E1100" s="225">
        <v>26.9</v>
      </c>
      <c r="F1100" s="238">
        <f t="shared" si="17"/>
        <v>0.59198010953910429</v>
      </c>
    </row>
    <row r="1101" spans="3:7" ht="15.75" thickBot="1" x14ac:dyDescent="0.3">
      <c r="C1101" t="s">
        <v>503</v>
      </c>
      <c r="D1101" s="219" t="s">
        <v>445</v>
      </c>
      <c r="E1101" s="225">
        <v>27</v>
      </c>
      <c r="F1101" s="238">
        <f t="shared" si="17"/>
        <v>0.59436908838336944</v>
      </c>
      <c r="G1101" s="235"/>
    </row>
    <row r="1102" spans="3:7" ht="15.75" thickBot="1" x14ac:dyDescent="0.3">
      <c r="C1102" t="s">
        <v>701</v>
      </c>
      <c r="D1102" s="219" t="s">
        <v>524</v>
      </c>
      <c r="E1102" s="225">
        <v>27</v>
      </c>
      <c r="F1102" s="238">
        <f t="shared" si="17"/>
        <v>0.59675806722763458</v>
      </c>
    </row>
    <row r="1103" spans="3:7" ht="15.75" thickBot="1" x14ac:dyDescent="0.3">
      <c r="C1103" t="s">
        <v>527</v>
      </c>
      <c r="D1103" s="219" t="s">
        <v>524</v>
      </c>
      <c r="E1103" s="225">
        <v>27.2</v>
      </c>
      <c r="F1103" s="238">
        <f t="shared" si="17"/>
        <v>0.59916474221148686</v>
      </c>
      <c r="G1103" s="235"/>
    </row>
    <row r="1104" spans="3:7" ht="15.75" thickBot="1" x14ac:dyDescent="0.3">
      <c r="C1104" t="s">
        <v>658</v>
      </c>
      <c r="D1104" t="s">
        <v>443</v>
      </c>
      <c r="E1104" s="225">
        <v>27.3</v>
      </c>
      <c r="F1104" s="238">
        <f t="shared" si="17"/>
        <v>0.60158026526513275</v>
      </c>
    </row>
    <row r="1105" spans="3:7" ht="15.75" thickBot="1" x14ac:dyDescent="0.3">
      <c r="C1105" t="s">
        <v>519</v>
      </c>
      <c r="D1105" s="219" t="s">
        <v>445</v>
      </c>
      <c r="E1105" s="225">
        <v>27.4</v>
      </c>
      <c r="F1105" s="238">
        <f t="shared" si="17"/>
        <v>0.60400463638857216</v>
      </c>
      <c r="G1105" s="235"/>
    </row>
    <row r="1106" spans="3:7" ht="15.75" thickBot="1" x14ac:dyDescent="0.3">
      <c r="C1106" t="s">
        <v>844</v>
      </c>
      <c r="D1106" s="219" t="s">
        <v>829</v>
      </c>
      <c r="E1106" s="225">
        <v>27.7</v>
      </c>
      <c r="F1106" s="238">
        <f t="shared" si="17"/>
        <v>0.60645555172139232</v>
      </c>
    </row>
    <row r="1107" spans="3:7" ht="15.75" thickBot="1" x14ac:dyDescent="0.3">
      <c r="C1107" t="s">
        <v>1162</v>
      </c>
      <c r="D1107" t="s">
        <v>443</v>
      </c>
      <c r="E1107" s="225">
        <v>27.7</v>
      </c>
      <c r="F1107" s="238">
        <f t="shared" si="17"/>
        <v>0.60890646705421247</v>
      </c>
    </row>
    <row r="1108" spans="3:7" ht="15.75" thickBot="1" x14ac:dyDescent="0.3">
      <c r="C1108" t="s">
        <v>581</v>
      </c>
      <c r="D1108" s="219" t="s">
        <v>466</v>
      </c>
      <c r="E1108" s="225">
        <v>27.8</v>
      </c>
      <c r="F1108" s="238">
        <f t="shared" si="17"/>
        <v>0.61136623045682614</v>
      </c>
    </row>
    <row r="1109" spans="3:7" ht="15.75" thickBot="1" x14ac:dyDescent="0.3">
      <c r="C1109" t="s">
        <v>544</v>
      </c>
      <c r="D1109" t="s">
        <v>443</v>
      </c>
      <c r="E1109" s="225">
        <v>27.9</v>
      </c>
      <c r="F1109" s="238">
        <f t="shared" si="17"/>
        <v>0.61383484192923343</v>
      </c>
      <c r="G1109" s="235"/>
    </row>
    <row r="1110" spans="3:7" ht="15.75" thickBot="1" x14ac:dyDescent="0.3">
      <c r="C1110" t="s">
        <v>1288</v>
      </c>
      <c r="D1110" s="219" t="s">
        <v>829</v>
      </c>
      <c r="E1110" s="225">
        <v>28</v>
      </c>
      <c r="F1110" s="238">
        <f t="shared" si="17"/>
        <v>0.61631230147143434</v>
      </c>
    </row>
    <row r="1111" spans="3:7" ht="15.75" thickBot="1" x14ac:dyDescent="0.3">
      <c r="C1111" t="s">
        <v>617</v>
      </c>
      <c r="D1111" t="s">
        <v>443</v>
      </c>
      <c r="E1111" s="225">
        <v>28.6</v>
      </c>
      <c r="F1111" s="238">
        <f t="shared" si="17"/>
        <v>0.61884284943239665</v>
      </c>
    </row>
    <row r="1112" spans="3:7" ht="15.75" thickBot="1" x14ac:dyDescent="0.3">
      <c r="C1112" t="s">
        <v>464</v>
      </c>
      <c r="D1112" t="s">
        <v>443</v>
      </c>
      <c r="E1112" s="225">
        <v>28.9</v>
      </c>
      <c r="F1112" s="238">
        <f t="shared" si="17"/>
        <v>0.6213999416027397</v>
      </c>
      <c r="G1112" s="235"/>
    </row>
    <row r="1113" spans="3:7" ht="15.75" thickBot="1" x14ac:dyDescent="0.3">
      <c r="C1113" t="s">
        <v>733</v>
      </c>
      <c r="D1113" t="s">
        <v>443</v>
      </c>
      <c r="E1113" s="225">
        <v>28.9</v>
      </c>
      <c r="F1113" s="238">
        <f t="shared" si="17"/>
        <v>0.62395703377308276</v>
      </c>
    </row>
    <row r="1114" spans="3:7" ht="15.75" thickBot="1" x14ac:dyDescent="0.3">
      <c r="C1114" t="s">
        <v>589</v>
      </c>
      <c r="D1114" t="s">
        <v>443</v>
      </c>
      <c r="E1114" s="225">
        <v>29.3</v>
      </c>
      <c r="F1114" s="238">
        <f t="shared" si="17"/>
        <v>0.62654951822260008</v>
      </c>
    </row>
    <row r="1115" spans="3:7" ht="15.75" thickBot="1" x14ac:dyDescent="0.3">
      <c r="C1115" t="s">
        <v>695</v>
      </c>
      <c r="D1115" t="s">
        <v>443</v>
      </c>
      <c r="E1115" s="225">
        <v>29.8</v>
      </c>
      <c r="F1115" s="238">
        <f t="shared" si="17"/>
        <v>0.62918624302108528</v>
      </c>
    </row>
    <row r="1116" spans="3:7" ht="15.75" thickBot="1" x14ac:dyDescent="0.3">
      <c r="C1116" t="s">
        <v>695</v>
      </c>
      <c r="D1116" t="s">
        <v>443</v>
      </c>
      <c r="E1116" s="225">
        <v>29.8</v>
      </c>
      <c r="F1116" s="238">
        <f t="shared" si="17"/>
        <v>0.63182296781957048</v>
      </c>
    </row>
    <row r="1117" spans="3:7" ht="15.75" thickBot="1" x14ac:dyDescent="0.3">
      <c r="C1117" t="s">
        <v>1291</v>
      </c>
      <c r="D1117" t="s">
        <v>443</v>
      </c>
      <c r="E1117" s="225">
        <v>30.3</v>
      </c>
      <c r="F1117" s="238">
        <f t="shared" si="17"/>
        <v>0.63450393296702357</v>
      </c>
    </row>
    <row r="1118" spans="3:7" ht="15.75" thickBot="1" x14ac:dyDescent="0.3">
      <c r="C1118" t="s">
        <v>870</v>
      </c>
      <c r="D1118" t="s">
        <v>443</v>
      </c>
      <c r="E1118" s="225">
        <v>30.4</v>
      </c>
      <c r="F1118" s="238">
        <f t="shared" si="17"/>
        <v>0.63719374618427027</v>
      </c>
    </row>
    <row r="1119" spans="3:7" ht="15.75" thickBot="1" x14ac:dyDescent="0.3">
      <c r="C1119" t="s">
        <v>1279</v>
      </c>
      <c r="D1119" t="s">
        <v>443</v>
      </c>
      <c r="E1119" s="225">
        <v>30.4</v>
      </c>
      <c r="F1119" s="238">
        <f t="shared" si="17"/>
        <v>0.63988355940151698</v>
      </c>
    </row>
    <row r="1120" spans="3:7" ht="15.75" thickBot="1" x14ac:dyDescent="0.3">
      <c r="C1120" t="s">
        <v>1289</v>
      </c>
      <c r="D1120" t="s">
        <v>443</v>
      </c>
      <c r="E1120" s="225">
        <v>30.4</v>
      </c>
      <c r="F1120" s="238">
        <f t="shared" si="17"/>
        <v>0.64257337261876368</v>
      </c>
    </row>
    <row r="1121" spans="3:7" ht="15.75" thickBot="1" x14ac:dyDescent="0.3">
      <c r="C1121" t="s">
        <v>594</v>
      </c>
      <c r="D1121" t="s">
        <v>443</v>
      </c>
      <c r="E1121" s="225">
        <v>30.6</v>
      </c>
      <c r="F1121" s="238">
        <f t="shared" si="17"/>
        <v>0.64528088197559752</v>
      </c>
    </row>
    <row r="1122" spans="3:7" ht="15.75" thickBot="1" x14ac:dyDescent="0.3">
      <c r="C1122" t="s">
        <v>1282</v>
      </c>
      <c r="D1122" t="s">
        <v>443</v>
      </c>
      <c r="E1122" s="225">
        <v>30.7</v>
      </c>
      <c r="F1122" s="238">
        <f t="shared" si="17"/>
        <v>0.64799723940222487</v>
      </c>
    </row>
    <row r="1123" spans="3:7" ht="15.75" thickBot="1" x14ac:dyDescent="0.3">
      <c r="C1123" t="s">
        <v>1153</v>
      </c>
      <c r="D1123" t="s">
        <v>443</v>
      </c>
      <c r="E1123" s="225">
        <v>30.8</v>
      </c>
      <c r="F1123" s="238">
        <f t="shared" si="17"/>
        <v>0.65072244489864584</v>
      </c>
    </row>
    <row r="1124" spans="3:7" ht="15.75" thickBot="1" x14ac:dyDescent="0.3">
      <c r="C1124" t="s">
        <v>590</v>
      </c>
      <c r="D1124" t="s">
        <v>443</v>
      </c>
      <c r="E1124" s="225">
        <v>31.1</v>
      </c>
      <c r="F1124" s="238">
        <f t="shared" si="17"/>
        <v>0.65347419460444756</v>
      </c>
    </row>
    <row r="1125" spans="3:7" ht="15.75" thickBot="1" x14ac:dyDescent="0.3">
      <c r="C1125" t="s">
        <v>1141</v>
      </c>
      <c r="D1125" s="219" t="s">
        <v>445</v>
      </c>
      <c r="E1125" s="225">
        <v>32.200000000000003</v>
      </c>
      <c r="F1125" s="238">
        <f t="shared" si="17"/>
        <v>0.65632327307797855</v>
      </c>
    </row>
    <row r="1126" spans="3:7" ht="15.75" thickBot="1" x14ac:dyDescent="0.3">
      <c r="C1126" t="s">
        <v>514</v>
      </c>
      <c r="D1126" s="219" t="s">
        <v>445</v>
      </c>
      <c r="E1126" s="225">
        <v>32.5</v>
      </c>
      <c r="F1126" s="238">
        <f t="shared" si="17"/>
        <v>0.6591988957608903</v>
      </c>
      <c r="G1126" s="235"/>
    </row>
    <row r="1127" spans="3:7" ht="15.75" thickBot="1" x14ac:dyDescent="0.3">
      <c r="C1127" t="s">
        <v>1208</v>
      </c>
      <c r="D1127" s="219" t="s">
        <v>524</v>
      </c>
      <c r="E1127" s="225">
        <v>32.5</v>
      </c>
      <c r="F1127" s="238">
        <f t="shared" si="17"/>
        <v>0.66207451844380205</v>
      </c>
    </row>
    <row r="1128" spans="3:7" ht="15.75" thickBot="1" x14ac:dyDescent="0.3">
      <c r="C1128" t="s">
        <v>1311</v>
      </c>
      <c r="D1128" t="s">
        <v>443</v>
      </c>
      <c r="E1128" s="225">
        <v>32.6</v>
      </c>
      <c r="F1128" s="238">
        <f t="shared" si="17"/>
        <v>0.66495898919650731</v>
      </c>
    </row>
    <row r="1129" spans="3:7" ht="15.75" thickBot="1" x14ac:dyDescent="0.3">
      <c r="C1129" t="s">
        <v>588</v>
      </c>
      <c r="D1129" t="s">
        <v>443</v>
      </c>
      <c r="E1129" s="225">
        <v>32.9</v>
      </c>
      <c r="F1129" s="238">
        <f t="shared" si="17"/>
        <v>0.66787000415859332</v>
      </c>
    </row>
    <row r="1130" spans="3:7" ht="15.75" thickBot="1" x14ac:dyDescent="0.3">
      <c r="C1130" t="s">
        <v>1157</v>
      </c>
      <c r="D1130" t="s">
        <v>443</v>
      </c>
      <c r="E1130" s="225">
        <v>32.9</v>
      </c>
      <c r="F1130" s="238">
        <f t="shared" si="17"/>
        <v>0.67078101912067933</v>
      </c>
    </row>
    <row r="1131" spans="3:7" ht="15.75" thickBot="1" x14ac:dyDescent="0.3">
      <c r="C1131" t="s">
        <v>540</v>
      </c>
      <c r="D1131" t="s">
        <v>443</v>
      </c>
      <c r="E1131" s="225">
        <v>33.200000000000003</v>
      </c>
      <c r="F1131" s="238">
        <f t="shared" si="17"/>
        <v>0.6737185782921461</v>
      </c>
      <c r="G1131" s="235"/>
    </row>
    <row r="1132" spans="3:7" ht="15.75" thickBot="1" x14ac:dyDescent="0.3">
      <c r="C1132" t="s">
        <v>1284</v>
      </c>
      <c r="D1132" t="s">
        <v>443</v>
      </c>
      <c r="E1132" s="225">
        <v>33.5</v>
      </c>
      <c r="F1132" s="238">
        <f t="shared" si="17"/>
        <v>0.67668268167299361</v>
      </c>
    </row>
    <row r="1133" spans="3:7" ht="15.75" thickBot="1" x14ac:dyDescent="0.3">
      <c r="C1133" t="s">
        <v>1322</v>
      </c>
      <c r="D1133" t="s">
        <v>443</v>
      </c>
      <c r="E1133" s="225">
        <v>34</v>
      </c>
      <c r="F1133" s="238">
        <f t="shared" si="17"/>
        <v>0.6796910254028089</v>
      </c>
    </row>
    <row r="1134" spans="3:7" ht="15.75" thickBot="1" x14ac:dyDescent="0.3">
      <c r="C1134" t="s">
        <v>1241</v>
      </c>
      <c r="D1134" s="219" t="s">
        <v>441</v>
      </c>
      <c r="E1134" s="225">
        <v>34.1</v>
      </c>
      <c r="F1134" s="238">
        <f t="shared" si="17"/>
        <v>0.68270821720241781</v>
      </c>
    </row>
    <row r="1135" spans="3:7" ht="15.75" thickBot="1" x14ac:dyDescent="0.3">
      <c r="C1135" t="s">
        <v>587</v>
      </c>
      <c r="D1135" t="s">
        <v>443</v>
      </c>
      <c r="E1135" s="225">
        <v>34.4</v>
      </c>
      <c r="F1135" s="238">
        <f t="shared" si="17"/>
        <v>0.68575195321140747</v>
      </c>
    </row>
    <row r="1136" spans="3:7" ht="15.75" thickBot="1" x14ac:dyDescent="0.3">
      <c r="C1136" t="s">
        <v>587</v>
      </c>
      <c r="D1136" t="s">
        <v>443</v>
      </c>
      <c r="E1136" s="225">
        <v>34.4</v>
      </c>
      <c r="F1136" s="238">
        <f t="shared" si="17"/>
        <v>0.68879568922039713</v>
      </c>
    </row>
    <row r="1137" spans="3:7" ht="15.75" thickBot="1" x14ac:dyDescent="0.3">
      <c r="C1137" t="s">
        <v>1160</v>
      </c>
      <c r="D1137" t="s">
        <v>443</v>
      </c>
      <c r="E1137" s="225">
        <v>34.4</v>
      </c>
      <c r="F1137" s="238">
        <f t="shared" si="17"/>
        <v>0.6918394252293868</v>
      </c>
    </row>
    <row r="1138" spans="3:7" ht="15.75" thickBot="1" x14ac:dyDescent="0.3">
      <c r="C1138" t="s">
        <v>1280</v>
      </c>
      <c r="D1138" t="s">
        <v>443</v>
      </c>
      <c r="E1138" s="225">
        <v>34.4</v>
      </c>
      <c r="F1138" s="238">
        <f t="shared" si="17"/>
        <v>0.69488316123837646</v>
      </c>
    </row>
    <row r="1139" spans="3:7" ht="15.75" thickBot="1" x14ac:dyDescent="0.3">
      <c r="C1139" t="s">
        <v>1287</v>
      </c>
      <c r="D1139" t="s">
        <v>443</v>
      </c>
      <c r="E1139" s="225">
        <v>34.4</v>
      </c>
      <c r="F1139" s="238">
        <f t="shared" si="17"/>
        <v>0.69792689724736612</v>
      </c>
    </row>
    <row r="1140" spans="3:7" ht="15.75" thickBot="1" x14ac:dyDescent="0.3">
      <c r="C1140" t="s">
        <v>1156</v>
      </c>
      <c r="D1140" t="s">
        <v>443</v>
      </c>
      <c r="E1140" s="225">
        <v>34.799999999999997</v>
      </c>
      <c r="F1140" s="238">
        <f t="shared" si="17"/>
        <v>0.70100602553553004</v>
      </c>
    </row>
    <row r="1141" spans="3:7" ht="15.75" thickBot="1" x14ac:dyDescent="0.3">
      <c r="C1141" t="s">
        <v>596</v>
      </c>
      <c r="D1141" t="s">
        <v>443</v>
      </c>
      <c r="E1141" s="225">
        <v>34.9</v>
      </c>
      <c r="F1141" s="238">
        <f t="shared" si="17"/>
        <v>0.70409400189348759</v>
      </c>
    </row>
    <row r="1142" spans="3:7" ht="15.75" thickBot="1" x14ac:dyDescent="0.3">
      <c r="C1142" t="s">
        <v>1301</v>
      </c>
      <c r="D1142" t="s">
        <v>443</v>
      </c>
      <c r="E1142" s="225">
        <v>35.6</v>
      </c>
      <c r="F1142" s="238">
        <f t="shared" si="17"/>
        <v>0.70724391474000015</v>
      </c>
    </row>
    <row r="1143" spans="3:7" ht="15.75" thickBot="1" x14ac:dyDescent="0.3">
      <c r="C1143" t="s">
        <v>549</v>
      </c>
      <c r="D1143" s="219" t="s">
        <v>441</v>
      </c>
      <c r="E1143" s="225">
        <v>36</v>
      </c>
      <c r="F1143" s="238">
        <f t="shared" si="17"/>
        <v>0.71042921986568697</v>
      </c>
      <c r="G1143" s="235"/>
    </row>
    <row r="1144" spans="3:7" ht="15.75" thickBot="1" x14ac:dyDescent="0.3">
      <c r="C1144" t="s">
        <v>1163</v>
      </c>
      <c r="D1144" t="s">
        <v>443</v>
      </c>
      <c r="E1144" s="225">
        <v>36.5</v>
      </c>
      <c r="F1144" s="238">
        <f t="shared" si="17"/>
        <v>0.71365876534034167</v>
      </c>
    </row>
    <row r="1145" spans="3:7" ht="15.75" thickBot="1" x14ac:dyDescent="0.3">
      <c r="C1145" t="s">
        <v>1315</v>
      </c>
      <c r="D1145" t="s">
        <v>443</v>
      </c>
      <c r="E1145" s="225">
        <v>36.9</v>
      </c>
      <c r="F1145" s="238">
        <f t="shared" si="17"/>
        <v>0.71692370309417064</v>
      </c>
    </row>
    <row r="1146" spans="3:7" ht="15.75" thickBot="1" x14ac:dyDescent="0.3">
      <c r="C1146" t="s">
        <v>595</v>
      </c>
      <c r="D1146" t="s">
        <v>443</v>
      </c>
      <c r="E1146" s="225">
        <v>37</v>
      </c>
      <c r="F1146" s="238">
        <f t="shared" si="17"/>
        <v>0.72019748891779323</v>
      </c>
    </row>
    <row r="1147" spans="3:7" ht="15.75" thickBot="1" x14ac:dyDescent="0.3">
      <c r="C1147" t="s">
        <v>1232</v>
      </c>
      <c r="D1147" t="s">
        <v>443</v>
      </c>
      <c r="E1147" s="225">
        <v>38.299999999999997</v>
      </c>
      <c r="F1147" s="238">
        <f t="shared" si="17"/>
        <v>0.72358629964873222</v>
      </c>
    </row>
    <row r="1148" spans="3:7" ht="15.75" thickBot="1" x14ac:dyDescent="0.3">
      <c r="C1148" t="s">
        <v>1281</v>
      </c>
      <c r="D1148" t="s">
        <v>443</v>
      </c>
      <c r="E1148" s="225">
        <v>38.5</v>
      </c>
      <c r="F1148" s="238">
        <f t="shared" si="17"/>
        <v>0.72699280651925846</v>
      </c>
    </row>
    <row r="1149" spans="3:7" ht="15.75" thickBot="1" x14ac:dyDescent="0.3">
      <c r="C1149" t="s">
        <v>906</v>
      </c>
      <c r="D1149" t="s">
        <v>443</v>
      </c>
      <c r="E1149" s="225">
        <v>39.299999999999997</v>
      </c>
      <c r="F1149" s="238">
        <f t="shared" si="17"/>
        <v>0.73047009794813322</v>
      </c>
    </row>
    <row r="1150" spans="3:7" ht="15.75" thickBot="1" x14ac:dyDescent="0.3">
      <c r="C1150" t="s">
        <v>578</v>
      </c>
      <c r="D1150" s="219" t="s">
        <v>466</v>
      </c>
      <c r="E1150" s="225">
        <v>39.700000000000003</v>
      </c>
      <c r="F1150" s="238">
        <f t="shared" si="17"/>
        <v>0.73398278165618236</v>
      </c>
    </row>
    <row r="1151" spans="3:7" ht="15.75" thickBot="1" x14ac:dyDescent="0.3">
      <c r="C1151" t="s">
        <v>957</v>
      </c>
      <c r="D1151" t="s">
        <v>443</v>
      </c>
      <c r="E1151" s="225">
        <v>40</v>
      </c>
      <c r="F1151" s="238">
        <f t="shared" si="17"/>
        <v>0.73752200957361214</v>
      </c>
    </row>
    <row r="1152" spans="3:7" ht="15.75" thickBot="1" x14ac:dyDescent="0.3">
      <c r="C1152" t="s">
        <v>1182</v>
      </c>
      <c r="D1152" t="s">
        <v>443</v>
      </c>
      <c r="E1152" s="225">
        <v>40.799999999999997</v>
      </c>
      <c r="F1152" s="238">
        <f t="shared" si="17"/>
        <v>0.74113202204939055</v>
      </c>
    </row>
    <row r="1153" spans="3:6" ht="15.75" thickBot="1" x14ac:dyDescent="0.3">
      <c r="C1153" t="s">
        <v>1073</v>
      </c>
      <c r="D1153" t="s">
        <v>443</v>
      </c>
      <c r="E1153" s="225">
        <v>41.1</v>
      </c>
      <c r="F1153" s="238">
        <f t="shared" si="17"/>
        <v>0.74476857873454971</v>
      </c>
    </row>
    <row r="1154" spans="3:6" ht="15.75" thickBot="1" x14ac:dyDescent="0.3">
      <c r="C1154" t="s">
        <v>1073</v>
      </c>
      <c r="D1154" t="s">
        <v>443</v>
      </c>
      <c r="E1154" s="225">
        <v>41.1</v>
      </c>
      <c r="F1154" s="238">
        <f t="shared" si="17"/>
        <v>0.74840513541970888</v>
      </c>
    </row>
    <row r="1155" spans="3:6" ht="15.75" thickBot="1" x14ac:dyDescent="0.3">
      <c r="C1155" t="s">
        <v>765</v>
      </c>
      <c r="D1155" t="s">
        <v>443</v>
      </c>
      <c r="E1155" s="225">
        <v>41.7</v>
      </c>
      <c r="F1155" s="238">
        <f t="shared" si="17"/>
        <v>0.75209478052362944</v>
      </c>
    </row>
    <row r="1156" spans="3:6" ht="15.75" thickBot="1" x14ac:dyDescent="0.3">
      <c r="C1156" t="s">
        <v>765</v>
      </c>
      <c r="D1156" t="s">
        <v>443</v>
      </c>
      <c r="E1156" s="225">
        <v>41.7</v>
      </c>
      <c r="F1156" s="238">
        <f t="shared" si="17"/>
        <v>0.75578442562754999</v>
      </c>
    </row>
    <row r="1157" spans="3:6" ht="15.75" thickBot="1" x14ac:dyDescent="0.3">
      <c r="C1157" t="s">
        <v>1165</v>
      </c>
      <c r="D1157" t="s">
        <v>443</v>
      </c>
      <c r="E1157" s="225">
        <v>42.3</v>
      </c>
      <c r="F1157" s="238">
        <f t="shared" si="17"/>
        <v>0.75952715915023206</v>
      </c>
    </row>
    <row r="1158" spans="3:6" ht="15.75" thickBot="1" x14ac:dyDescent="0.3">
      <c r="C1158" t="s">
        <v>591</v>
      </c>
      <c r="D1158" t="s">
        <v>443</v>
      </c>
      <c r="E1158" s="225">
        <v>43.2</v>
      </c>
      <c r="F1158" s="238">
        <f t="shared" si="17"/>
        <v>0.76334952530105626</v>
      </c>
    </row>
    <row r="1159" spans="3:6" ht="15.75" thickBot="1" x14ac:dyDescent="0.3">
      <c r="C1159" t="s">
        <v>631</v>
      </c>
      <c r="D1159" t="s">
        <v>443</v>
      </c>
      <c r="E1159" s="225">
        <v>43.2</v>
      </c>
      <c r="F1159" s="238">
        <f t="shared" si="17"/>
        <v>0.76717189145188047</v>
      </c>
    </row>
    <row r="1160" spans="3:6" ht="15.75" thickBot="1" x14ac:dyDescent="0.3">
      <c r="C1160" t="s">
        <v>908</v>
      </c>
      <c r="D1160" t="s">
        <v>443</v>
      </c>
      <c r="E1160" s="225">
        <v>43.8</v>
      </c>
      <c r="F1160" s="238">
        <f t="shared" si="17"/>
        <v>0.77104734602146607</v>
      </c>
    </row>
    <row r="1161" spans="3:6" ht="15.75" thickBot="1" x14ac:dyDescent="0.3">
      <c r="C1161" t="s">
        <v>993</v>
      </c>
      <c r="D1161" t="s">
        <v>443</v>
      </c>
      <c r="E1161" s="225">
        <v>43.9</v>
      </c>
      <c r="F1161" s="238">
        <f t="shared" ref="F1161:F1196" si="18">E1161/$S$22+F1160</f>
        <v>0.7749316486608453</v>
      </c>
    </row>
    <row r="1162" spans="3:6" ht="15.75" thickBot="1" x14ac:dyDescent="0.3">
      <c r="C1162" t="s">
        <v>1259</v>
      </c>
      <c r="D1162" t="s">
        <v>443</v>
      </c>
      <c r="E1162" s="225">
        <v>44.2</v>
      </c>
      <c r="F1162" s="238">
        <f t="shared" si="18"/>
        <v>0.77884249550960527</v>
      </c>
    </row>
    <row r="1163" spans="3:6" ht="15.75" thickBot="1" x14ac:dyDescent="0.3">
      <c r="C1163" t="s">
        <v>1325</v>
      </c>
      <c r="D1163" t="s">
        <v>443</v>
      </c>
      <c r="E1163" s="225">
        <v>44.2</v>
      </c>
      <c r="F1163" s="238">
        <f t="shared" si="18"/>
        <v>0.78275334235836524</v>
      </c>
    </row>
    <row r="1164" spans="3:6" ht="15.75" thickBot="1" x14ac:dyDescent="0.3">
      <c r="C1164" t="s">
        <v>1329</v>
      </c>
      <c r="D1164" t="s">
        <v>443</v>
      </c>
      <c r="E1164" s="225">
        <v>44.5</v>
      </c>
      <c r="F1164" s="238">
        <f t="shared" si="18"/>
        <v>0.78669073341650586</v>
      </c>
    </row>
    <row r="1165" spans="3:6" ht="15.75" thickBot="1" x14ac:dyDescent="0.3">
      <c r="C1165" t="s">
        <v>1295</v>
      </c>
      <c r="D1165" t="s">
        <v>443</v>
      </c>
      <c r="E1165" s="225">
        <v>44.9</v>
      </c>
      <c r="F1165" s="238">
        <f t="shared" si="18"/>
        <v>0.79066351675382085</v>
      </c>
    </row>
    <row r="1166" spans="3:6" ht="15.75" thickBot="1" x14ac:dyDescent="0.3">
      <c r="C1166" t="s">
        <v>1243</v>
      </c>
      <c r="D1166" t="s">
        <v>443</v>
      </c>
      <c r="E1166" s="225">
        <v>45.3</v>
      </c>
      <c r="F1166" s="238">
        <f t="shared" si="18"/>
        <v>0.7946716923703101</v>
      </c>
    </row>
    <row r="1167" spans="3:6" ht="15.75" thickBot="1" x14ac:dyDescent="0.3">
      <c r="C1167" t="s">
        <v>1303</v>
      </c>
      <c r="D1167" t="s">
        <v>443</v>
      </c>
      <c r="E1167" s="225">
        <v>46.2</v>
      </c>
      <c r="F1167" s="238">
        <f t="shared" si="18"/>
        <v>0.7987595006149415</v>
      </c>
    </row>
    <row r="1168" spans="3:6" ht="15.75" thickBot="1" x14ac:dyDescent="0.3">
      <c r="C1168" t="s">
        <v>1191</v>
      </c>
      <c r="D1168" s="219" t="s">
        <v>445</v>
      </c>
      <c r="E1168" s="225">
        <v>49.1</v>
      </c>
      <c r="F1168" s="238">
        <f t="shared" si="18"/>
        <v>0.80310390288358657</v>
      </c>
    </row>
    <row r="1169" spans="3:6" ht="15.75" thickBot="1" x14ac:dyDescent="0.3">
      <c r="C1169" t="s">
        <v>1304</v>
      </c>
      <c r="D1169" t="s">
        <v>443</v>
      </c>
      <c r="E1169" s="225">
        <v>49.3</v>
      </c>
      <c r="F1169" s="238">
        <f t="shared" si="18"/>
        <v>0.80746600129181878</v>
      </c>
    </row>
    <row r="1170" spans="3:6" ht="15.75" thickBot="1" x14ac:dyDescent="0.3">
      <c r="C1170" t="s">
        <v>1314</v>
      </c>
      <c r="D1170" t="s">
        <v>443</v>
      </c>
      <c r="E1170" s="225">
        <v>50.1</v>
      </c>
      <c r="F1170" s="238">
        <f t="shared" si="18"/>
        <v>0.81189888425839962</v>
      </c>
    </row>
    <row r="1171" spans="3:6" ht="15.75" thickBot="1" x14ac:dyDescent="0.3">
      <c r="C1171" t="s">
        <v>1260</v>
      </c>
      <c r="D1171" t="s">
        <v>443</v>
      </c>
      <c r="E1171" s="225">
        <v>50.4</v>
      </c>
      <c r="F1171" s="238">
        <f t="shared" si="18"/>
        <v>0.81635831143436122</v>
      </c>
    </row>
    <row r="1172" spans="3:6" ht="15.75" thickBot="1" x14ac:dyDescent="0.3">
      <c r="C1172" t="s">
        <v>1210</v>
      </c>
      <c r="D1172" t="s">
        <v>443</v>
      </c>
      <c r="E1172" s="225">
        <v>50.9</v>
      </c>
      <c r="F1172" s="238">
        <f t="shared" si="18"/>
        <v>0.82086197895929069</v>
      </c>
    </row>
    <row r="1173" spans="3:6" ht="15.75" thickBot="1" x14ac:dyDescent="0.3">
      <c r="C1173" t="s">
        <v>1323</v>
      </c>
      <c r="D1173" t="s">
        <v>443</v>
      </c>
      <c r="E1173" s="225">
        <v>52.7</v>
      </c>
      <c r="F1173" s="238">
        <f t="shared" si="18"/>
        <v>0.82552491174050446</v>
      </c>
    </row>
    <row r="1174" spans="3:6" ht="15.75" thickBot="1" x14ac:dyDescent="0.3">
      <c r="C1174" t="s">
        <v>1293</v>
      </c>
      <c r="D1174" t="s">
        <v>443</v>
      </c>
      <c r="E1174" s="225">
        <v>55.1</v>
      </c>
      <c r="F1174" s="238">
        <f t="shared" si="18"/>
        <v>0.83040019819676403</v>
      </c>
    </row>
    <row r="1175" spans="3:6" ht="15.75" thickBot="1" x14ac:dyDescent="0.3">
      <c r="C1175" t="s">
        <v>1138</v>
      </c>
      <c r="D1175" t="s">
        <v>443</v>
      </c>
      <c r="E1175" s="225">
        <v>62.6</v>
      </c>
      <c r="F1175" s="238">
        <f t="shared" si="18"/>
        <v>0.83593908988754173</v>
      </c>
    </row>
    <row r="1176" spans="3:6" ht="15.75" thickBot="1" x14ac:dyDescent="0.3">
      <c r="C1176" t="s">
        <v>1143</v>
      </c>
      <c r="D1176" s="219" t="s">
        <v>524</v>
      </c>
      <c r="E1176" s="225">
        <v>63.4</v>
      </c>
      <c r="F1176" s="238">
        <f t="shared" si="18"/>
        <v>0.84154876613666796</v>
      </c>
    </row>
    <row r="1177" spans="3:6" ht="15.75" thickBot="1" x14ac:dyDescent="0.3">
      <c r="C1177" t="s">
        <v>593</v>
      </c>
      <c r="D1177" t="s">
        <v>443</v>
      </c>
      <c r="E1177" s="225">
        <v>64.3</v>
      </c>
      <c r="F1177" s="238">
        <f t="shared" si="18"/>
        <v>0.84723807501393633</v>
      </c>
    </row>
    <row r="1178" spans="3:6" ht="15.75" thickBot="1" x14ac:dyDescent="0.3">
      <c r="C1178" t="s">
        <v>1154</v>
      </c>
      <c r="D1178" t="s">
        <v>443</v>
      </c>
      <c r="E1178" s="225">
        <v>67.8</v>
      </c>
      <c r="F1178" s="238">
        <f t="shared" si="18"/>
        <v>0.85323706633397989</v>
      </c>
    </row>
    <row r="1179" spans="3:6" ht="15.75" thickBot="1" x14ac:dyDescent="0.3">
      <c r="C1179" t="s">
        <v>1142</v>
      </c>
      <c r="D1179" s="219" t="s">
        <v>524</v>
      </c>
      <c r="E1179" s="225">
        <v>69.400000000000006</v>
      </c>
      <c r="F1179" s="238">
        <f t="shared" si="18"/>
        <v>0.8593776267707206</v>
      </c>
    </row>
    <row r="1180" spans="3:6" ht="15.75" thickBot="1" x14ac:dyDescent="0.3">
      <c r="C1180" t="s">
        <v>722</v>
      </c>
      <c r="D1180" t="s">
        <v>443</v>
      </c>
      <c r="E1180" s="225">
        <v>72</v>
      </c>
      <c r="F1180" s="238">
        <f t="shared" si="18"/>
        <v>0.86574823702209425</v>
      </c>
    </row>
    <row r="1181" spans="3:6" ht="15.75" thickBot="1" x14ac:dyDescent="0.3">
      <c r="C1181" t="s">
        <v>1139</v>
      </c>
      <c r="D1181" t="s">
        <v>443</v>
      </c>
      <c r="E1181" s="225">
        <v>74.900000000000006</v>
      </c>
      <c r="F1181" s="238">
        <f t="shared" si="18"/>
        <v>0.87237544129748157</v>
      </c>
    </row>
    <row r="1182" spans="3:6" ht="15.75" thickBot="1" x14ac:dyDescent="0.3">
      <c r="C1182" t="s">
        <v>1139</v>
      </c>
      <c r="D1182" t="s">
        <v>443</v>
      </c>
      <c r="E1182" s="225">
        <v>74.900000000000006</v>
      </c>
      <c r="F1182" s="238">
        <f t="shared" si="18"/>
        <v>0.87900264557286889</v>
      </c>
    </row>
    <row r="1183" spans="3:6" ht="15.75" thickBot="1" x14ac:dyDescent="0.3">
      <c r="C1183" t="s">
        <v>1139</v>
      </c>
      <c r="D1183" t="s">
        <v>443</v>
      </c>
      <c r="E1183" s="225">
        <v>74.900000000000006</v>
      </c>
      <c r="F1183" s="238">
        <f t="shared" si="18"/>
        <v>0.88562984984825621</v>
      </c>
    </row>
    <row r="1184" spans="3:6" ht="15.75" thickBot="1" x14ac:dyDescent="0.3">
      <c r="C1184" t="s">
        <v>1139</v>
      </c>
      <c r="D1184" t="s">
        <v>443</v>
      </c>
      <c r="E1184" s="225">
        <v>74.900000000000006</v>
      </c>
      <c r="F1184" s="238">
        <f t="shared" si="18"/>
        <v>0.89225705412364353</v>
      </c>
    </row>
    <row r="1185" spans="3:6" ht="15.75" thickBot="1" x14ac:dyDescent="0.3">
      <c r="C1185" t="s">
        <v>1152</v>
      </c>
      <c r="D1185" t="s">
        <v>443</v>
      </c>
      <c r="E1185" s="225">
        <v>76.900000000000006</v>
      </c>
      <c r="F1185" s="238">
        <f t="shared" si="18"/>
        <v>0.89906121979490239</v>
      </c>
    </row>
    <row r="1186" spans="3:6" ht="15.75" thickBot="1" x14ac:dyDescent="0.3">
      <c r="C1186" t="s">
        <v>597</v>
      </c>
      <c r="D1186" t="s">
        <v>443</v>
      </c>
      <c r="E1186" s="225">
        <v>88.6</v>
      </c>
      <c r="F1186" s="238">
        <f t="shared" si="18"/>
        <v>0.90690060963200947</v>
      </c>
    </row>
    <row r="1187" spans="3:6" ht="15.75" thickBot="1" x14ac:dyDescent="0.3">
      <c r="C1187" t="s">
        <v>597</v>
      </c>
      <c r="D1187" t="s">
        <v>443</v>
      </c>
      <c r="E1187" s="225">
        <v>88.6</v>
      </c>
      <c r="F1187" s="238">
        <f t="shared" si="18"/>
        <v>0.91473999946911655</v>
      </c>
    </row>
    <row r="1188" spans="3:6" ht="15.75" thickBot="1" x14ac:dyDescent="0.3">
      <c r="C1188" t="s">
        <v>597</v>
      </c>
      <c r="D1188" t="s">
        <v>443</v>
      </c>
      <c r="E1188" s="225">
        <v>88.6</v>
      </c>
      <c r="F1188" s="238">
        <f t="shared" si="18"/>
        <v>0.92257938930622363</v>
      </c>
    </row>
    <row r="1189" spans="3:6" ht="15.75" thickBot="1" x14ac:dyDescent="0.3">
      <c r="C1189" t="s">
        <v>597</v>
      </c>
      <c r="D1189" t="s">
        <v>443</v>
      </c>
      <c r="E1189" s="225">
        <v>88.6</v>
      </c>
      <c r="F1189" s="238">
        <f t="shared" si="18"/>
        <v>0.93041877914333071</v>
      </c>
    </row>
    <row r="1190" spans="3:6" ht="15.75" thickBot="1" x14ac:dyDescent="0.3">
      <c r="C1190" t="s">
        <v>597</v>
      </c>
      <c r="D1190" t="s">
        <v>443</v>
      </c>
      <c r="E1190" s="225">
        <v>88.6</v>
      </c>
      <c r="F1190" s="238">
        <f t="shared" si="18"/>
        <v>0.93825816898043779</v>
      </c>
    </row>
    <row r="1191" spans="3:6" ht="15.75" thickBot="1" x14ac:dyDescent="0.3">
      <c r="C1191" t="s">
        <v>719</v>
      </c>
      <c r="D1191" t="s">
        <v>443</v>
      </c>
      <c r="E1191" s="225">
        <v>89.6</v>
      </c>
      <c r="F1191" s="238">
        <f t="shared" si="18"/>
        <v>0.94618603951548053</v>
      </c>
    </row>
    <row r="1192" spans="3:6" ht="15.75" thickBot="1" x14ac:dyDescent="0.3">
      <c r="C1192" t="s">
        <v>712</v>
      </c>
      <c r="D1192" t="s">
        <v>443</v>
      </c>
      <c r="E1192" s="225">
        <v>99.2</v>
      </c>
      <c r="F1192" s="238">
        <f t="shared" si="18"/>
        <v>0.95496332475070644</v>
      </c>
    </row>
    <row r="1193" spans="3:6" ht="15.75" thickBot="1" x14ac:dyDescent="0.3">
      <c r="C1193" t="s">
        <v>1283</v>
      </c>
      <c r="D1193" t="s">
        <v>443</v>
      </c>
      <c r="E1193" s="225">
        <v>103</v>
      </c>
      <c r="F1193" s="238">
        <f t="shared" si="18"/>
        <v>0.96407683663808819</v>
      </c>
    </row>
    <row r="1194" spans="3:6" ht="15.75" thickBot="1" x14ac:dyDescent="0.3">
      <c r="C1194" t="s">
        <v>1140</v>
      </c>
      <c r="D1194" t="s">
        <v>443</v>
      </c>
      <c r="E1194" s="225">
        <v>123</v>
      </c>
      <c r="F1194" s="238">
        <f t="shared" si="18"/>
        <v>0.97495996248418482</v>
      </c>
    </row>
    <row r="1195" spans="3:6" ht="15.75" thickBot="1" x14ac:dyDescent="0.3">
      <c r="C1195" t="s">
        <v>1115</v>
      </c>
      <c r="D1195" t="s">
        <v>443</v>
      </c>
      <c r="E1195" s="225">
        <v>128</v>
      </c>
      <c r="F1195" s="238">
        <f t="shared" si="18"/>
        <v>0.98628549181996017</v>
      </c>
    </row>
    <row r="1196" spans="3:6" ht="15" customHeight="1" thickBot="1" x14ac:dyDescent="0.3">
      <c r="C1196" t="s">
        <v>702</v>
      </c>
      <c r="D1196" t="s">
        <v>443</v>
      </c>
      <c r="E1196" s="225">
        <v>155</v>
      </c>
      <c r="F1196" s="238">
        <f t="shared" si="18"/>
        <v>1.0000000000000007</v>
      </c>
    </row>
  </sheetData>
  <sortState xmlns:xlrd2="http://schemas.microsoft.com/office/spreadsheetml/2017/richdata2" ref="C7:G1196">
    <sortCondition ref="E7:E1196"/>
  </sortState>
  <mergeCells count="1">
    <mergeCell ref="C3:F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6"/>
  <sheetViews>
    <sheetView zoomScale="63" workbookViewId="0">
      <selection activeCell="C14" sqref="C14"/>
    </sheetView>
  </sheetViews>
  <sheetFormatPr defaultColWidth="8.85546875" defaultRowHeight="15" x14ac:dyDescent="0.25"/>
  <cols>
    <col min="1" max="1" width="34.140625" style="155" customWidth="1"/>
    <col min="2" max="2" width="54.85546875" style="155" customWidth="1"/>
    <col min="3" max="3" width="63.140625" style="155" customWidth="1"/>
    <col min="4" max="16384" width="8.85546875" style="155"/>
  </cols>
  <sheetData>
    <row r="1" spans="1:3" ht="16.5" thickTop="1" thickBot="1" x14ac:dyDescent="0.3">
      <c r="A1" s="180" t="s">
        <v>402</v>
      </c>
      <c r="B1" s="181"/>
      <c r="C1" s="182"/>
    </row>
    <row r="2" spans="1:3" ht="16.5" thickTop="1" thickBot="1" x14ac:dyDescent="0.3">
      <c r="A2" s="183" t="s">
        <v>399</v>
      </c>
      <c r="B2" s="183" t="s">
        <v>400</v>
      </c>
      <c r="C2" s="183" t="s">
        <v>401</v>
      </c>
    </row>
    <row r="3" spans="1:3" ht="16.5" thickTop="1" thickBot="1" x14ac:dyDescent="0.3">
      <c r="A3" s="370" t="s">
        <v>59</v>
      </c>
      <c r="B3" s="184"/>
      <c r="C3" s="184"/>
    </row>
    <row r="4" spans="1:3" ht="45.75" thickBot="1" x14ac:dyDescent="0.3">
      <c r="A4" s="368"/>
      <c r="B4" s="185" t="s">
        <v>353</v>
      </c>
      <c r="C4" s="185" t="s">
        <v>60</v>
      </c>
    </row>
    <row r="5" spans="1:3" ht="15.75" thickBot="1" x14ac:dyDescent="0.3">
      <c r="A5" s="368" t="s">
        <v>61</v>
      </c>
      <c r="B5" s="186"/>
      <c r="C5" s="186"/>
    </row>
    <row r="6" spans="1:3" ht="34.5" thickBot="1" x14ac:dyDescent="0.3">
      <c r="A6" s="368"/>
      <c r="B6" s="185" t="s">
        <v>62</v>
      </c>
      <c r="C6" s="185" t="s">
        <v>63</v>
      </c>
    </row>
    <row r="7" spans="1:3" ht="45.75" thickBot="1" x14ac:dyDescent="0.3">
      <c r="A7" s="368" t="s">
        <v>64</v>
      </c>
      <c r="B7" s="187" t="s">
        <v>352</v>
      </c>
      <c r="C7" s="187"/>
    </row>
    <row r="8" spans="1:3" ht="34.5" thickBot="1" x14ac:dyDescent="0.3">
      <c r="A8" s="368"/>
      <c r="B8" s="187" t="s">
        <v>65</v>
      </c>
      <c r="C8" s="187" t="s">
        <v>66</v>
      </c>
    </row>
    <row r="9" spans="1:3" ht="57" thickBot="1" x14ac:dyDescent="0.3">
      <c r="A9" s="368"/>
      <c r="B9" s="187" t="s">
        <v>67</v>
      </c>
      <c r="C9" s="187" t="s">
        <v>68</v>
      </c>
    </row>
    <row r="10" spans="1:3" ht="45.75" thickBot="1" x14ac:dyDescent="0.3">
      <c r="A10" s="368"/>
      <c r="B10" s="187" t="s">
        <v>69</v>
      </c>
      <c r="C10" s="187" t="s">
        <v>70</v>
      </c>
    </row>
    <row r="11" spans="1:3" ht="57" thickBot="1" x14ac:dyDescent="0.3">
      <c r="A11" s="368"/>
      <c r="B11" s="187" t="s">
        <v>71</v>
      </c>
      <c r="C11" s="187" t="s">
        <v>72</v>
      </c>
    </row>
    <row r="12" spans="1:3" ht="15.75" thickBot="1" x14ac:dyDescent="0.3">
      <c r="A12" s="368" t="s">
        <v>73</v>
      </c>
      <c r="B12" s="187"/>
      <c r="C12" s="187"/>
    </row>
    <row r="13" spans="1:3" ht="57" thickBot="1" x14ac:dyDescent="0.3">
      <c r="A13" s="368"/>
      <c r="B13" s="185" t="s">
        <v>354</v>
      </c>
      <c r="C13" s="185" t="s">
        <v>355</v>
      </c>
    </row>
    <row r="14" spans="1:3" ht="79.5" thickBot="1" x14ac:dyDescent="0.3">
      <c r="A14" s="368"/>
      <c r="B14" s="185" t="s">
        <v>356</v>
      </c>
      <c r="C14" s="185" t="s">
        <v>357</v>
      </c>
    </row>
    <row r="15" spans="1:3" ht="15.75" thickBot="1" x14ac:dyDescent="0.3">
      <c r="A15" s="368"/>
      <c r="B15" s="187"/>
      <c r="C15" s="187"/>
    </row>
    <row r="16" spans="1:3" ht="15.75" thickBot="1" x14ac:dyDescent="0.3">
      <c r="A16" s="368" t="s">
        <v>74</v>
      </c>
      <c r="B16" s="187"/>
      <c r="C16" s="187"/>
    </row>
    <row r="17" spans="1:3" ht="45.75" thickBot="1" x14ac:dyDescent="0.3">
      <c r="A17" s="368"/>
      <c r="B17" s="185" t="s">
        <v>358</v>
      </c>
      <c r="C17" s="185" t="s">
        <v>359</v>
      </c>
    </row>
    <row r="18" spans="1:3" ht="15.75" thickBot="1" x14ac:dyDescent="0.3">
      <c r="A18" s="368"/>
      <c r="B18" s="187"/>
      <c r="C18" s="185" t="s">
        <v>360</v>
      </c>
    </row>
    <row r="19" spans="1:3" ht="15.75" thickBot="1" x14ac:dyDescent="0.3">
      <c r="A19" s="368" t="s">
        <v>75</v>
      </c>
      <c r="B19" s="187"/>
      <c r="C19" s="187"/>
    </row>
    <row r="20" spans="1:3" ht="34.5" thickBot="1" x14ac:dyDescent="0.3">
      <c r="A20" s="368"/>
      <c r="B20" s="185" t="s">
        <v>361</v>
      </c>
      <c r="C20" s="185" t="s">
        <v>362</v>
      </c>
    </row>
    <row r="21" spans="1:3" ht="23.25" thickBot="1" x14ac:dyDescent="0.3">
      <c r="A21" s="368"/>
      <c r="B21" s="187"/>
      <c r="C21" s="185" t="s">
        <v>363</v>
      </c>
    </row>
    <row r="22" spans="1:3" ht="15.75" thickBot="1" x14ac:dyDescent="0.3">
      <c r="A22" s="368" t="s">
        <v>76</v>
      </c>
      <c r="B22" s="187"/>
      <c r="C22" s="187"/>
    </row>
    <row r="23" spans="1:3" ht="45.75" thickBot="1" x14ac:dyDescent="0.3">
      <c r="A23" s="368"/>
      <c r="B23" s="185" t="s">
        <v>364</v>
      </c>
      <c r="C23" s="185" t="s">
        <v>365</v>
      </c>
    </row>
    <row r="24" spans="1:3" ht="15.75" thickBot="1" x14ac:dyDescent="0.3">
      <c r="A24" s="368"/>
      <c r="B24" s="187"/>
      <c r="C24" s="185" t="s">
        <v>366</v>
      </c>
    </row>
    <row r="25" spans="1:3" ht="15.75" thickBot="1" x14ac:dyDescent="0.3">
      <c r="A25" s="368" t="s">
        <v>77</v>
      </c>
      <c r="B25" s="187"/>
      <c r="C25" s="187"/>
    </row>
    <row r="26" spans="1:3" ht="34.5" thickBot="1" x14ac:dyDescent="0.3">
      <c r="A26" s="368"/>
      <c r="B26" s="185" t="s">
        <v>367</v>
      </c>
      <c r="C26" s="185" t="s">
        <v>368</v>
      </c>
    </row>
    <row r="27" spans="1:3" ht="23.25" thickBot="1" x14ac:dyDescent="0.3">
      <c r="A27" s="368"/>
      <c r="B27" s="187"/>
      <c r="C27" s="185" t="s">
        <v>369</v>
      </c>
    </row>
    <row r="28" spans="1:3" ht="15.75" thickBot="1" x14ac:dyDescent="0.3">
      <c r="A28" s="368" t="s">
        <v>78</v>
      </c>
      <c r="B28" s="187"/>
      <c r="C28" s="187"/>
    </row>
    <row r="29" spans="1:3" ht="68.25" thickBot="1" x14ac:dyDescent="0.3">
      <c r="A29" s="368"/>
      <c r="B29" s="185" t="s">
        <v>370</v>
      </c>
      <c r="C29" s="185" t="s">
        <v>371</v>
      </c>
    </row>
    <row r="30" spans="1:3" ht="23.25" thickBot="1" x14ac:dyDescent="0.3">
      <c r="A30" s="368"/>
      <c r="B30" s="187"/>
      <c r="C30" s="185" t="s">
        <v>357</v>
      </c>
    </row>
    <row r="31" spans="1:3" ht="15.75" thickBot="1" x14ac:dyDescent="0.3">
      <c r="A31" s="368" t="s">
        <v>79</v>
      </c>
      <c r="B31" s="187"/>
      <c r="C31" s="187"/>
    </row>
    <row r="32" spans="1:3" ht="34.5" thickBot="1" x14ac:dyDescent="0.3">
      <c r="A32" s="368"/>
      <c r="B32" s="185" t="s">
        <v>372</v>
      </c>
      <c r="C32" s="185" t="s">
        <v>373</v>
      </c>
    </row>
    <row r="33" spans="1:3" ht="15.75" thickBot="1" x14ac:dyDescent="0.3">
      <c r="A33" s="368" t="s">
        <v>80</v>
      </c>
      <c r="B33" s="187"/>
      <c r="C33" s="187"/>
    </row>
    <row r="34" spans="1:3" ht="68.25" thickBot="1" x14ac:dyDescent="0.3">
      <c r="A34" s="368"/>
      <c r="B34" s="185" t="s">
        <v>374</v>
      </c>
      <c r="C34" s="185" t="s">
        <v>81</v>
      </c>
    </row>
    <row r="35" spans="1:3" ht="34.5" thickBot="1" x14ac:dyDescent="0.3">
      <c r="A35" s="368"/>
      <c r="B35" s="187"/>
      <c r="C35" s="185" t="s">
        <v>82</v>
      </c>
    </row>
    <row r="36" spans="1:3" ht="15.75" thickBot="1" x14ac:dyDescent="0.3">
      <c r="A36" s="368" t="s">
        <v>83</v>
      </c>
      <c r="B36" s="187"/>
      <c r="C36" s="187"/>
    </row>
    <row r="37" spans="1:3" ht="34.5" thickBot="1" x14ac:dyDescent="0.3">
      <c r="A37" s="368"/>
      <c r="B37" s="185" t="s">
        <v>84</v>
      </c>
      <c r="C37" s="185" t="s">
        <v>375</v>
      </c>
    </row>
    <row r="38" spans="1:3" ht="15.75" thickBot="1" x14ac:dyDescent="0.3">
      <c r="A38" s="368" t="s">
        <v>85</v>
      </c>
      <c r="B38" s="187"/>
      <c r="C38" s="187"/>
    </row>
    <row r="39" spans="1:3" ht="45.75" thickBot="1" x14ac:dyDescent="0.3">
      <c r="A39" s="368"/>
      <c r="B39" s="185" t="s">
        <v>376</v>
      </c>
      <c r="C39" s="185" t="s">
        <v>377</v>
      </c>
    </row>
    <row r="40" spans="1:3" ht="23.25" thickBot="1" x14ac:dyDescent="0.3">
      <c r="A40" s="368"/>
      <c r="B40" s="187"/>
      <c r="C40" s="185" t="s">
        <v>369</v>
      </c>
    </row>
    <row r="41" spans="1:3" ht="15.75" thickBot="1" x14ac:dyDescent="0.3">
      <c r="A41" s="368" t="s">
        <v>86</v>
      </c>
      <c r="B41" s="187"/>
      <c r="C41" s="187"/>
    </row>
    <row r="42" spans="1:3" ht="34.5" thickBot="1" x14ac:dyDescent="0.3">
      <c r="A42" s="368"/>
      <c r="B42" s="185" t="s">
        <v>378</v>
      </c>
      <c r="C42" s="185" t="s">
        <v>379</v>
      </c>
    </row>
    <row r="43" spans="1:3" ht="23.25" thickBot="1" x14ac:dyDescent="0.3">
      <c r="A43" s="368"/>
      <c r="B43" s="187"/>
      <c r="C43" s="185" t="s">
        <v>380</v>
      </c>
    </row>
    <row r="44" spans="1:3" ht="15.75" thickBot="1" x14ac:dyDescent="0.3">
      <c r="A44" s="368" t="s">
        <v>87</v>
      </c>
      <c r="B44" s="187"/>
      <c r="C44" s="187"/>
    </row>
    <row r="45" spans="1:3" ht="34.5" thickBot="1" x14ac:dyDescent="0.3">
      <c r="A45" s="369"/>
      <c r="B45" s="188" t="s">
        <v>381</v>
      </c>
      <c r="C45" s="188" t="s">
        <v>382</v>
      </c>
    </row>
    <row r="46" spans="1:3" ht="15.75" thickTop="1" x14ac:dyDescent="0.25">
      <c r="A46" s="156"/>
    </row>
  </sheetData>
  <mergeCells count="15">
    <mergeCell ref="A19:A21"/>
    <mergeCell ref="A3:A4"/>
    <mergeCell ref="A5:A6"/>
    <mergeCell ref="A7:A11"/>
    <mergeCell ref="A12:A15"/>
    <mergeCell ref="A16:A18"/>
    <mergeCell ref="A38:A40"/>
    <mergeCell ref="A41:A43"/>
    <mergeCell ref="A44:A45"/>
    <mergeCell ref="A22:A24"/>
    <mergeCell ref="A25:A27"/>
    <mergeCell ref="A28:A30"/>
    <mergeCell ref="A31:A32"/>
    <mergeCell ref="A33:A35"/>
    <mergeCell ref="A36:A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0"/>
  <sheetViews>
    <sheetView topLeftCell="A52" zoomScaleNormal="60" zoomScalePageLayoutView="125" workbookViewId="0">
      <selection activeCell="D73" sqref="D73"/>
    </sheetView>
  </sheetViews>
  <sheetFormatPr defaultColWidth="8.85546875" defaultRowHeight="17.25" customHeight="1" x14ac:dyDescent="0.2"/>
  <cols>
    <col min="1" max="1" width="46.42578125" style="150" customWidth="1"/>
    <col min="2" max="2" width="16.42578125" style="157" hidden="1" customWidth="1"/>
    <col min="3" max="3" width="14.42578125" style="46" hidden="1" customWidth="1"/>
    <col min="4" max="4" width="36.140625" style="158" customWidth="1"/>
    <col min="5" max="5" width="14.85546875" style="150" hidden="1" customWidth="1"/>
    <col min="6" max="6" width="14.85546875" style="218" customWidth="1"/>
    <col min="7" max="7" width="99.42578125" style="158" customWidth="1"/>
    <col min="8" max="16384" width="8.85546875" style="150"/>
  </cols>
  <sheetData>
    <row r="1" spans="1:7" s="43" customFormat="1" ht="28.5" thickTop="1" thickBot="1" x14ac:dyDescent="0.25">
      <c r="A1" s="107" t="s">
        <v>403</v>
      </c>
      <c r="B1" s="169" t="s">
        <v>404</v>
      </c>
      <c r="C1" s="173" t="s">
        <v>405</v>
      </c>
      <c r="D1" s="173" t="s">
        <v>406</v>
      </c>
      <c r="E1" s="173" t="s">
        <v>407</v>
      </c>
      <c r="F1" s="216" t="s">
        <v>415</v>
      </c>
      <c r="G1" s="173" t="s">
        <v>408</v>
      </c>
    </row>
    <row r="2" spans="1:7" ht="14.25" thickTop="1" thickBot="1" x14ac:dyDescent="0.25">
      <c r="A2" s="165" t="s">
        <v>383</v>
      </c>
      <c r="B2" s="170">
        <v>0.55605722113206257</v>
      </c>
      <c r="C2" s="174">
        <v>0.49</v>
      </c>
      <c r="D2" s="177" t="s">
        <v>264</v>
      </c>
      <c r="E2" s="170">
        <f t="shared" ref="E2:E12" si="0">C2/1.175</f>
        <v>0.41702127659574467</v>
      </c>
      <c r="F2" s="217">
        <f>E2*[1]Blad1!$E$12</f>
        <v>0.4668921573390144</v>
      </c>
      <c r="G2" s="177"/>
    </row>
    <row r="3" spans="1:7" ht="24" thickTop="1" thickBot="1" x14ac:dyDescent="0.25">
      <c r="A3" s="166" t="s">
        <v>94</v>
      </c>
      <c r="B3" s="171">
        <v>1.5724974760936323</v>
      </c>
      <c r="C3" s="175">
        <v>1.21</v>
      </c>
      <c r="D3" s="178" t="s">
        <v>95</v>
      </c>
      <c r="E3" s="171">
        <f t="shared" si="0"/>
        <v>1.0297872340425531</v>
      </c>
      <c r="F3" s="217">
        <f>E3*[1]Blad1!$E$12</f>
        <v>1.1529377762861375</v>
      </c>
      <c r="G3" s="178" t="s">
        <v>96</v>
      </c>
    </row>
    <row r="4" spans="1:7" ht="57.75" thickTop="1" thickBot="1" x14ac:dyDescent="0.25">
      <c r="A4" s="166" t="s">
        <v>174</v>
      </c>
      <c r="B4" s="171">
        <v>1.3174057410518225</v>
      </c>
      <c r="C4" s="175">
        <v>1.07</v>
      </c>
      <c r="D4" s="178" t="s">
        <v>175</v>
      </c>
      <c r="E4" s="171">
        <f t="shared" si="0"/>
        <v>0.91063829787234041</v>
      </c>
      <c r="F4" s="217">
        <f>E4*[1]Blad1!$E$12</f>
        <v>1.0195400170464193</v>
      </c>
      <c r="G4" s="178" t="s">
        <v>176</v>
      </c>
    </row>
    <row r="5" spans="1:7" ht="24" thickTop="1" thickBot="1" x14ac:dyDescent="0.25">
      <c r="A5" s="166" t="s">
        <v>182</v>
      </c>
      <c r="B5" s="171">
        <v>2.4873020046325811</v>
      </c>
      <c r="C5" s="175">
        <v>1.92</v>
      </c>
      <c r="D5" s="178" t="s">
        <v>183</v>
      </c>
      <c r="E5" s="171">
        <f t="shared" si="0"/>
        <v>1.6340425531914893</v>
      </c>
      <c r="F5" s="217">
        <f>E5*[1]Blad1!$E$12</f>
        <v>1.8294549838589951</v>
      </c>
      <c r="G5" s="178" t="s">
        <v>184</v>
      </c>
    </row>
    <row r="6" spans="1:7" ht="14.25" thickTop="1" thickBot="1" x14ac:dyDescent="0.25">
      <c r="A6" s="166" t="s">
        <v>259</v>
      </c>
      <c r="B6" s="171">
        <v>0.97428786030847148</v>
      </c>
      <c r="C6" s="175">
        <v>0.8</v>
      </c>
      <c r="D6" s="178" t="s">
        <v>260</v>
      </c>
      <c r="E6" s="171">
        <f t="shared" si="0"/>
        <v>0.68085106382978722</v>
      </c>
      <c r="F6" s="217">
        <f>E6*[1]Blad1!$E$12</f>
        <v>0.76227290994124797</v>
      </c>
      <c r="G6" s="178" t="s">
        <v>261</v>
      </c>
    </row>
    <row r="7" spans="1:7" ht="14.25" thickTop="1" thickBot="1" x14ac:dyDescent="0.25">
      <c r="A7" s="166" t="s">
        <v>245</v>
      </c>
      <c r="B7" s="171">
        <v>1.3558897015174636</v>
      </c>
      <c r="C7" s="175">
        <v>1.08</v>
      </c>
      <c r="D7" s="178" t="s">
        <v>246</v>
      </c>
      <c r="E7" s="171">
        <f t="shared" si="0"/>
        <v>0.91914893617021276</v>
      </c>
      <c r="F7" s="217">
        <f>E7*[1]Blad1!$E$12</f>
        <v>1.0290684284206848</v>
      </c>
      <c r="G7" s="178"/>
    </row>
    <row r="8" spans="1:7" ht="14.25" thickTop="1" thickBot="1" x14ac:dyDescent="0.25">
      <c r="A8" s="166" t="s">
        <v>247</v>
      </c>
      <c r="B8" s="171">
        <v>1.2306046765743428</v>
      </c>
      <c r="C8" s="175">
        <v>1.68</v>
      </c>
      <c r="D8" s="178" t="s">
        <v>248</v>
      </c>
      <c r="E8" s="171">
        <f t="shared" si="0"/>
        <v>1.429787234042553</v>
      </c>
      <c r="F8" s="217">
        <f>E8*[1]Blad1!$E$12</f>
        <v>1.6007731108766208</v>
      </c>
      <c r="G8" s="178" t="s">
        <v>249</v>
      </c>
    </row>
    <row r="9" spans="1:7" ht="24" thickTop="1" thickBot="1" x14ac:dyDescent="0.25">
      <c r="A9" s="166" t="s">
        <v>153</v>
      </c>
      <c r="B9" s="171">
        <v>0.81389405876088894</v>
      </c>
      <c r="C9" s="175">
        <v>0.7</v>
      </c>
      <c r="D9" s="178" t="s">
        <v>154</v>
      </c>
      <c r="E9" s="171">
        <f t="shared" si="0"/>
        <v>0.5957446808510638</v>
      </c>
      <c r="F9" s="217">
        <f>E9*[1]Blad1!$E$12</f>
        <v>0.66698879619859197</v>
      </c>
      <c r="G9" s="178" t="s">
        <v>155</v>
      </c>
    </row>
    <row r="10" spans="1:7" ht="35.25" thickTop="1" thickBot="1" x14ac:dyDescent="0.25">
      <c r="A10" s="167" t="s">
        <v>177</v>
      </c>
      <c r="B10" s="171">
        <v>0.90455955936367882</v>
      </c>
      <c r="C10" s="175">
        <v>0.77</v>
      </c>
      <c r="D10" s="178" t="s">
        <v>178</v>
      </c>
      <c r="E10" s="171">
        <f t="shared" si="0"/>
        <v>0.65531914893617016</v>
      </c>
      <c r="F10" s="217">
        <f>E10*[1]Blad1!$E$12</f>
        <v>0.73368767581845118</v>
      </c>
      <c r="G10" s="178" t="s">
        <v>179</v>
      </c>
    </row>
    <row r="11" spans="1:7" ht="14.25" thickTop="1" thickBot="1" x14ac:dyDescent="0.25">
      <c r="A11" s="166" t="s">
        <v>180</v>
      </c>
      <c r="B11" s="171">
        <v>0.90391983326747694</v>
      </c>
      <c r="C11" s="175">
        <v>0.7</v>
      </c>
      <c r="D11" s="178" t="s">
        <v>181</v>
      </c>
      <c r="E11" s="171">
        <f t="shared" si="0"/>
        <v>0.5957446808510638</v>
      </c>
      <c r="F11" s="217">
        <f>E11*[1]Blad1!$E$12</f>
        <v>0.66698879619859197</v>
      </c>
      <c r="G11" s="178"/>
    </row>
    <row r="12" spans="1:7" ht="14.25" thickTop="1" thickBot="1" x14ac:dyDescent="0.25">
      <c r="A12" s="166" t="s">
        <v>228</v>
      </c>
      <c r="B12" s="171">
        <v>0.50008767950578537</v>
      </c>
      <c r="C12" s="175">
        <v>0.32</v>
      </c>
      <c r="D12" s="178" t="s">
        <v>229</v>
      </c>
      <c r="E12" s="171">
        <f t="shared" si="0"/>
        <v>0.2723404255319149</v>
      </c>
      <c r="F12" s="217">
        <f>E12*[1]Blad1!$E$12</f>
        <v>0.3049091639764992</v>
      </c>
      <c r="G12" s="178"/>
    </row>
    <row r="13" spans="1:7" ht="24" thickTop="1" thickBot="1" x14ac:dyDescent="0.25">
      <c r="A13" s="166" t="s">
        <v>384</v>
      </c>
      <c r="B13" s="171">
        <v>3.2886035226755381</v>
      </c>
      <c r="C13" s="175">
        <v>2.68</v>
      </c>
      <c r="D13" s="178" t="s">
        <v>88</v>
      </c>
      <c r="E13" s="171">
        <f t="shared" ref="E13:E23" si="1">C13/1.175</f>
        <v>2.2808510638297874</v>
      </c>
      <c r="F13" s="217">
        <f>E13*[1]Blad1!$E$12</f>
        <v>2.5536142483031812</v>
      </c>
      <c r="G13" s="178" t="s">
        <v>89</v>
      </c>
    </row>
    <row r="14" spans="1:7" ht="14.25" thickTop="1" thickBot="1" x14ac:dyDescent="0.25">
      <c r="A14" s="166" t="s">
        <v>123</v>
      </c>
      <c r="B14" s="171">
        <v>0.55514417910795677</v>
      </c>
      <c r="C14" s="175">
        <v>0.4</v>
      </c>
      <c r="D14" s="178" t="s">
        <v>124</v>
      </c>
      <c r="E14" s="171">
        <f t="shared" ref="E14:E20" si="2">C14/1.175</f>
        <v>0.34042553191489361</v>
      </c>
      <c r="F14" s="217">
        <f>E14*[1]Blad1!$E$12</f>
        <v>0.38113645497062398</v>
      </c>
      <c r="G14" s="178" t="s">
        <v>125</v>
      </c>
    </row>
    <row r="15" spans="1:7" ht="14.25" thickTop="1" thickBot="1" x14ac:dyDescent="0.25">
      <c r="A15" s="166" t="s">
        <v>117</v>
      </c>
      <c r="B15" s="171">
        <v>3.7441205269711828</v>
      </c>
      <c r="C15" s="175">
        <v>2.25</v>
      </c>
      <c r="D15" s="178" t="s">
        <v>118</v>
      </c>
      <c r="E15" s="171">
        <f t="shared" si="2"/>
        <v>1.9148936170212765</v>
      </c>
      <c r="F15" s="217">
        <f>E15*[1]Blad1!$E$12</f>
        <v>2.14389255920976</v>
      </c>
      <c r="G15" s="178"/>
    </row>
    <row r="16" spans="1:7" ht="14.25" thickTop="1" thickBot="1" x14ac:dyDescent="0.25">
      <c r="A16" s="166" t="s">
        <v>142</v>
      </c>
      <c r="B16" s="171">
        <v>0.36046215993414782</v>
      </c>
      <c r="C16" s="175">
        <v>0.28000000000000003</v>
      </c>
      <c r="D16" s="178" t="s">
        <v>143</v>
      </c>
      <c r="E16" s="171">
        <f t="shared" si="2"/>
        <v>0.23829787234042554</v>
      </c>
      <c r="F16" s="217">
        <f>E16*[1]Blad1!$E$12</f>
        <v>0.26679551847943683</v>
      </c>
      <c r="G16" s="178"/>
    </row>
    <row r="17" spans="1:7" ht="46.5" thickTop="1" thickBot="1" x14ac:dyDescent="0.25">
      <c r="A17" s="166" t="s">
        <v>150</v>
      </c>
      <c r="B17" s="171">
        <v>0.2078248729340996</v>
      </c>
      <c r="C17" s="175">
        <v>0.17</v>
      </c>
      <c r="D17" s="178" t="s">
        <v>151</v>
      </c>
      <c r="E17" s="171">
        <f t="shared" si="2"/>
        <v>0.1446808510638298</v>
      </c>
      <c r="F17" s="217">
        <f>E17*[1]Blad1!$E$12</f>
        <v>0.16198299336251523</v>
      </c>
      <c r="G17" s="178" t="s">
        <v>152</v>
      </c>
    </row>
    <row r="18" spans="1:7" ht="14.25" thickTop="1" thickBot="1" x14ac:dyDescent="0.25">
      <c r="A18" s="166" t="s">
        <v>97</v>
      </c>
      <c r="B18" s="171">
        <v>0.28898502726511688</v>
      </c>
      <c r="C18" s="175">
        <v>0.23</v>
      </c>
      <c r="D18" s="178" t="s">
        <v>98</v>
      </c>
      <c r="E18" s="171">
        <f t="shared" si="2"/>
        <v>0.19574468085106383</v>
      </c>
      <c r="F18" s="217">
        <f>E18*[1]Blad1!$E$12</f>
        <v>0.21915346160810881</v>
      </c>
      <c r="G18" s="178" t="s">
        <v>99</v>
      </c>
    </row>
    <row r="19" spans="1:7" ht="14.25" thickTop="1" thickBot="1" x14ac:dyDescent="0.25">
      <c r="A19" s="166" t="s">
        <v>206</v>
      </c>
      <c r="B19" s="171">
        <v>1.1605293856897756</v>
      </c>
      <c r="C19" s="175">
        <v>0.85</v>
      </c>
      <c r="D19" s="178" t="s">
        <v>207</v>
      </c>
      <c r="E19" s="171">
        <f t="shared" si="2"/>
        <v>0.72340425531914887</v>
      </c>
      <c r="F19" s="217">
        <f>E19*[1]Blad1!$E$12</f>
        <v>0.80991496681257591</v>
      </c>
      <c r="G19" s="178"/>
    </row>
    <row r="20" spans="1:7" ht="24" thickTop="1" thickBot="1" x14ac:dyDescent="0.25">
      <c r="A20" s="166" t="s">
        <v>208</v>
      </c>
      <c r="B20" s="171">
        <v>1.5091238908914852</v>
      </c>
      <c r="C20" s="175">
        <v>1.08</v>
      </c>
      <c r="D20" s="178" t="s">
        <v>209</v>
      </c>
      <c r="E20" s="171">
        <f t="shared" si="2"/>
        <v>0.91914893617021276</v>
      </c>
      <c r="F20" s="217">
        <f>E20*[1]Blad1!$E$12</f>
        <v>1.0290684284206848</v>
      </c>
      <c r="G20" s="178"/>
    </row>
    <row r="21" spans="1:7" ht="14.25" thickTop="1" thickBot="1" x14ac:dyDescent="0.25">
      <c r="A21" s="166" t="s">
        <v>385</v>
      </c>
      <c r="B21" s="171">
        <v>3.3689130337213662</v>
      </c>
      <c r="C21" s="175">
        <v>2.86</v>
      </c>
      <c r="D21" s="178" t="s">
        <v>90</v>
      </c>
      <c r="E21" s="171">
        <f t="shared" si="1"/>
        <v>2.4340425531914893</v>
      </c>
      <c r="F21" s="217">
        <f>E21*[1]Blad1!$E$12</f>
        <v>2.7251256530399615</v>
      </c>
      <c r="G21" s="178"/>
    </row>
    <row r="22" spans="1:7" ht="24" thickTop="1" thickBot="1" x14ac:dyDescent="0.25">
      <c r="A22" s="166" t="s">
        <v>91</v>
      </c>
      <c r="B22" s="171">
        <v>0.38383360517833004</v>
      </c>
      <c r="C22" s="175">
        <v>0.32</v>
      </c>
      <c r="D22" s="178" t="s">
        <v>92</v>
      </c>
      <c r="E22" s="171">
        <f t="shared" si="1"/>
        <v>0.2723404255319149</v>
      </c>
      <c r="F22" s="217">
        <f>E22*[1]Blad1!$E$12</f>
        <v>0.3049091639764992</v>
      </c>
      <c r="G22" s="178" t="s">
        <v>93</v>
      </c>
    </row>
    <row r="23" spans="1:7" ht="14.25" thickTop="1" thickBot="1" x14ac:dyDescent="0.25">
      <c r="A23" s="166" t="s">
        <v>100</v>
      </c>
      <c r="B23" s="171">
        <v>0.21413170647670604</v>
      </c>
      <c r="C23" s="175">
        <v>0.15</v>
      </c>
      <c r="D23" s="178" t="s">
        <v>101</v>
      </c>
      <c r="E23" s="171">
        <f t="shared" si="1"/>
        <v>0.1276595744680851</v>
      </c>
      <c r="F23" s="217">
        <f>E23*[1]Blad1!$E$12</f>
        <v>0.14292617061398399</v>
      </c>
      <c r="G23" s="178"/>
    </row>
    <row r="24" spans="1:7" ht="14.25" thickTop="1" thickBot="1" x14ac:dyDescent="0.25">
      <c r="A24" s="166" t="s">
        <v>102</v>
      </c>
      <c r="B24" s="171"/>
      <c r="C24" s="175"/>
      <c r="D24" s="178" t="s">
        <v>102</v>
      </c>
      <c r="E24" s="171">
        <v>0</v>
      </c>
      <c r="F24" s="217">
        <f>E24*[1]Blad1!$E$12</f>
        <v>0</v>
      </c>
      <c r="G24" s="178"/>
    </row>
    <row r="25" spans="1:7" ht="14.25" thickTop="1" thickBot="1" x14ac:dyDescent="0.25">
      <c r="A25" s="166" t="s">
        <v>103</v>
      </c>
      <c r="B25" s="171">
        <v>7.0593162889565226</v>
      </c>
      <c r="C25" s="175">
        <v>6.78</v>
      </c>
      <c r="D25" s="178" t="s">
        <v>104</v>
      </c>
      <c r="E25" s="171">
        <f t="shared" ref="E25:E40" si="3">C25/1.175</f>
        <v>5.7702127659574467</v>
      </c>
      <c r="F25" s="217">
        <f>E25*[1]Blad1!$E$12</f>
        <v>6.4602629117520767</v>
      </c>
      <c r="G25" s="178"/>
    </row>
    <row r="26" spans="1:7" ht="24" thickTop="1" thickBot="1" x14ac:dyDescent="0.25">
      <c r="A26" s="166" t="s">
        <v>105</v>
      </c>
      <c r="B26" s="171">
        <v>0.70902082786278331</v>
      </c>
      <c r="C26" s="175">
        <v>0.57999999999999996</v>
      </c>
      <c r="D26" s="178" t="s">
        <v>106</v>
      </c>
      <c r="E26" s="171">
        <f t="shared" si="3"/>
        <v>0.49361702127659568</v>
      </c>
      <c r="F26" s="217">
        <f>E26*[1]Blad1!$E$12</f>
        <v>0.55264785970740471</v>
      </c>
      <c r="G26" s="178" t="s">
        <v>107</v>
      </c>
    </row>
    <row r="27" spans="1:7" ht="14.25" thickTop="1" thickBot="1" x14ac:dyDescent="0.25">
      <c r="A27" s="166" t="s">
        <v>386</v>
      </c>
      <c r="B27" s="171">
        <v>8.7438891793030198</v>
      </c>
      <c r="C27" s="175">
        <v>6.13</v>
      </c>
      <c r="D27" s="178" t="s">
        <v>108</v>
      </c>
      <c r="E27" s="171">
        <f t="shared" si="3"/>
        <v>5.2170212765957444</v>
      </c>
      <c r="F27" s="217">
        <f>E27*[1]Blad1!$E$12</f>
        <v>5.8409161724248131</v>
      </c>
      <c r="G27" s="178"/>
    </row>
    <row r="28" spans="1:7" ht="14.25" thickTop="1" thickBot="1" x14ac:dyDescent="0.25">
      <c r="A28" s="166" t="s">
        <v>109</v>
      </c>
      <c r="B28" s="171">
        <v>0.28104111216181416</v>
      </c>
      <c r="C28" s="175">
        <v>0.2</v>
      </c>
      <c r="D28" s="178" t="s">
        <v>110</v>
      </c>
      <c r="E28" s="171">
        <f t="shared" si="3"/>
        <v>0.1702127659574468</v>
      </c>
      <c r="F28" s="217">
        <f>E28*[1]Blad1!$E$12</f>
        <v>0.19056822748531199</v>
      </c>
      <c r="G28" s="178"/>
    </row>
    <row r="29" spans="1:7" ht="14.25" thickTop="1" thickBot="1" x14ac:dyDescent="0.25">
      <c r="A29" s="166" t="s">
        <v>387</v>
      </c>
      <c r="B29" s="171">
        <v>0.92857314506209221</v>
      </c>
      <c r="C29" s="175">
        <v>0.72</v>
      </c>
      <c r="D29" s="178" t="s">
        <v>111</v>
      </c>
      <c r="E29" s="171">
        <f t="shared" si="3"/>
        <v>0.61276595744680851</v>
      </c>
      <c r="F29" s="217">
        <f>E29*[1]Blad1!$E$12</f>
        <v>0.68604561894712324</v>
      </c>
      <c r="G29" s="178"/>
    </row>
    <row r="30" spans="1:7" ht="14.25" thickTop="1" thickBot="1" x14ac:dyDescent="0.25">
      <c r="A30" s="166" t="s">
        <v>112</v>
      </c>
      <c r="B30" s="171">
        <v>0.28729906840590147</v>
      </c>
      <c r="C30" s="175">
        <v>0.23</v>
      </c>
      <c r="D30" s="178" t="s">
        <v>113</v>
      </c>
      <c r="E30" s="171">
        <f t="shared" si="3"/>
        <v>0.19574468085106383</v>
      </c>
      <c r="F30" s="217">
        <f>E30*[1]Blad1!$E$12</f>
        <v>0.21915346160810881</v>
      </c>
      <c r="G30" s="178"/>
    </row>
    <row r="31" spans="1:7" ht="24" thickTop="1" thickBot="1" x14ac:dyDescent="0.25">
      <c r="A31" s="166" t="s">
        <v>114</v>
      </c>
      <c r="B31" s="171">
        <v>0.87001029991355139</v>
      </c>
      <c r="C31" s="175">
        <v>0.62</v>
      </c>
      <c r="D31" s="178" t="s">
        <v>115</v>
      </c>
      <c r="E31" s="171">
        <f t="shared" si="3"/>
        <v>0.52765957446808509</v>
      </c>
      <c r="F31" s="217">
        <f>E31*[1]Blad1!$E$12</f>
        <v>0.59076150520446724</v>
      </c>
      <c r="G31" s="178" t="s">
        <v>116</v>
      </c>
    </row>
    <row r="32" spans="1:7" ht="14.25" thickTop="1" thickBot="1" x14ac:dyDescent="0.25">
      <c r="A32" s="166" t="s">
        <v>388</v>
      </c>
      <c r="B32" s="171">
        <v>1.2748151234644942</v>
      </c>
      <c r="C32" s="175">
        <v>0.72</v>
      </c>
      <c r="D32" s="178" t="s">
        <v>119</v>
      </c>
      <c r="E32" s="171">
        <f t="shared" si="3"/>
        <v>0.61276595744680851</v>
      </c>
      <c r="F32" s="217">
        <f>E32*[1]Blad1!$E$12</f>
        <v>0.68604561894712324</v>
      </c>
      <c r="G32" s="178" t="s">
        <v>120</v>
      </c>
    </row>
    <row r="33" spans="1:7" ht="14.25" thickTop="1" thickBot="1" x14ac:dyDescent="0.25">
      <c r="A33" s="166" t="s">
        <v>389</v>
      </c>
      <c r="B33" s="171">
        <v>1.2262642889482467</v>
      </c>
      <c r="C33" s="175">
        <v>0.97</v>
      </c>
      <c r="D33" s="178" t="s">
        <v>121</v>
      </c>
      <c r="E33" s="171">
        <f t="shared" si="3"/>
        <v>0.82553191489361699</v>
      </c>
      <c r="F33" s="217">
        <f>E33*[1]Blad1!$E$12</f>
        <v>0.92425590330376317</v>
      </c>
      <c r="G33" s="178" t="s">
        <v>122</v>
      </c>
    </row>
    <row r="34" spans="1:7" ht="24" thickTop="1" thickBot="1" x14ac:dyDescent="0.25">
      <c r="A34" s="167" t="s">
        <v>126</v>
      </c>
      <c r="B34" s="171">
        <v>0.58432309038110164</v>
      </c>
      <c r="C34" s="175">
        <v>0.48</v>
      </c>
      <c r="D34" s="178" t="s">
        <v>127</v>
      </c>
      <c r="E34" s="171">
        <f t="shared" si="3"/>
        <v>0.40851063829787232</v>
      </c>
      <c r="F34" s="217">
        <f>E34*[1]Blad1!$E$12</f>
        <v>0.45736374596474877</v>
      </c>
      <c r="G34" s="178" t="s">
        <v>128</v>
      </c>
    </row>
    <row r="35" spans="1:7" ht="14.25" thickTop="1" thickBot="1" x14ac:dyDescent="0.25">
      <c r="A35" s="166" t="s">
        <v>129</v>
      </c>
      <c r="B35" s="171">
        <v>1.2767633706684163</v>
      </c>
      <c r="C35" s="175">
        <v>1.25</v>
      </c>
      <c r="D35" s="178" t="s">
        <v>130</v>
      </c>
      <c r="E35" s="171">
        <f t="shared" si="3"/>
        <v>1.0638297872340425</v>
      </c>
      <c r="F35" s="217">
        <f>E35*[1]Blad1!$E$12</f>
        <v>1.1910514217832</v>
      </c>
      <c r="G35" s="178"/>
    </row>
    <row r="36" spans="1:7" ht="14.25" thickTop="1" thickBot="1" x14ac:dyDescent="0.25">
      <c r="A36" s="166" t="s">
        <v>131</v>
      </c>
      <c r="B36" s="171">
        <v>0.42435423593742105</v>
      </c>
      <c r="C36" s="175">
        <v>0.34</v>
      </c>
      <c r="D36" s="178" t="s">
        <v>132</v>
      </c>
      <c r="E36" s="171">
        <f t="shared" si="3"/>
        <v>0.2893617021276596</v>
      </c>
      <c r="F36" s="217">
        <f>E36*[1]Blad1!$E$12</f>
        <v>0.32396598672503046</v>
      </c>
      <c r="G36" s="178" t="s">
        <v>133</v>
      </c>
    </row>
    <row r="37" spans="1:7" ht="14.25" thickTop="1" thickBot="1" x14ac:dyDescent="0.25">
      <c r="A37" s="166" t="s">
        <v>134</v>
      </c>
      <c r="B37" s="171">
        <v>0.59632934075596666</v>
      </c>
      <c r="C37" s="175">
        <v>0.49</v>
      </c>
      <c r="D37" s="178" t="s">
        <v>135</v>
      </c>
      <c r="E37" s="171">
        <f t="shared" si="3"/>
        <v>0.41702127659574467</v>
      </c>
      <c r="F37" s="217">
        <f>E37*[1]Blad1!$E$12</f>
        <v>0.4668921573390144</v>
      </c>
      <c r="G37" s="178"/>
    </row>
    <row r="38" spans="1:7" ht="14.25" thickTop="1" thickBot="1" x14ac:dyDescent="0.25">
      <c r="A38" s="166" t="s">
        <v>136</v>
      </c>
      <c r="B38" s="171">
        <v>1.5347763327158566</v>
      </c>
      <c r="C38" s="175">
        <v>1.06</v>
      </c>
      <c r="D38" s="178" t="s">
        <v>137</v>
      </c>
      <c r="E38" s="171">
        <f t="shared" si="3"/>
        <v>0.90212765957446805</v>
      </c>
      <c r="F38" s="217">
        <f>E38*[1]Blad1!$E$12</f>
        <v>1.0100116056721535</v>
      </c>
      <c r="G38" s="178" t="s">
        <v>138</v>
      </c>
    </row>
    <row r="39" spans="1:7" ht="24" thickTop="1" thickBot="1" x14ac:dyDescent="0.25">
      <c r="A39" s="166" t="s">
        <v>139</v>
      </c>
      <c r="B39" s="171">
        <v>1.2191828183929867</v>
      </c>
      <c r="C39" s="175">
        <v>1.36</v>
      </c>
      <c r="D39" s="178" t="s">
        <v>140</v>
      </c>
      <c r="E39" s="171">
        <f t="shared" si="3"/>
        <v>1.1574468085106384</v>
      </c>
      <c r="F39" s="217">
        <f>E39*[1]Blad1!$E$12</f>
        <v>1.2958639469001219</v>
      </c>
      <c r="G39" s="178" t="s">
        <v>141</v>
      </c>
    </row>
    <row r="40" spans="1:7" ht="14.25" thickTop="1" thickBot="1" x14ac:dyDescent="0.25">
      <c r="A40" s="166" t="s">
        <v>144</v>
      </c>
      <c r="B40" s="171">
        <v>3.4378193985177106</v>
      </c>
      <c r="C40" s="175">
        <v>2.97</v>
      </c>
      <c r="D40" s="178" t="s">
        <v>145</v>
      </c>
      <c r="E40" s="171">
        <f t="shared" si="3"/>
        <v>2.527659574468085</v>
      </c>
      <c r="F40" s="217">
        <f>E40*[1]Blad1!$E$12</f>
        <v>2.8299381781568833</v>
      </c>
      <c r="G40" s="178" t="s">
        <v>146</v>
      </c>
    </row>
    <row r="41" spans="1:7" ht="14.25" thickTop="1" thickBot="1" x14ac:dyDescent="0.25">
      <c r="A41" s="166" t="s">
        <v>147</v>
      </c>
      <c r="B41" s="171"/>
      <c r="C41" s="175"/>
      <c r="D41" s="178" t="s">
        <v>147</v>
      </c>
      <c r="E41" s="171">
        <f>E23</f>
        <v>0.1276595744680851</v>
      </c>
      <c r="F41" s="217">
        <f>E41*[1]Blad1!$E$12</f>
        <v>0.14292617061398399</v>
      </c>
      <c r="G41" s="178"/>
    </row>
    <row r="42" spans="1:7" ht="14.25" thickTop="1" thickBot="1" x14ac:dyDescent="0.25">
      <c r="A42" s="166" t="s">
        <v>148</v>
      </c>
      <c r="B42" s="171">
        <v>0.38212963044285042</v>
      </c>
      <c r="C42" s="175">
        <v>0.3</v>
      </c>
      <c r="D42" s="178" t="s">
        <v>149</v>
      </c>
      <c r="E42" s="171">
        <f t="shared" ref="E42:E65" si="4">C42/1.175</f>
        <v>0.25531914893617019</v>
      </c>
      <c r="F42" s="217">
        <f>E42*[1]Blad1!$E$12</f>
        <v>0.28585234122796799</v>
      </c>
      <c r="G42" s="178"/>
    </row>
    <row r="43" spans="1:7" ht="14.25" thickTop="1" thickBot="1" x14ac:dyDescent="0.25">
      <c r="A43" s="167" t="s">
        <v>390</v>
      </c>
      <c r="B43" s="171">
        <v>6.5029610585411239</v>
      </c>
      <c r="C43" s="175">
        <v>4.8</v>
      </c>
      <c r="D43" s="178" t="s">
        <v>156</v>
      </c>
      <c r="E43" s="171">
        <f t="shared" si="4"/>
        <v>4.0851063829787231</v>
      </c>
      <c r="F43" s="217">
        <f>E43*[1]Blad1!$E$12</f>
        <v>4.5736374596474878</v>
      </c>
      <c r="G43" s="178" t="s">
        <v>157</v>
      </c>
    </row>
    <row r="44" spans="1:7" ht="24" thickTop="1" thickBot="1" x14ac:dyDescent="0.25">
      <c r="A44" s="167" t="s">
        <v>391</v>
      </c>
      <c r="B44" s="171">
        <v>3.2644432491380537</v>
      </c>
      <c r="C44" s="175">
        <v>2.0299999999999998</v>
      </c>
      <c r="D44" s="178" t="s">
        <v>158</v>
      </c>
      <c r="E44" s="171">
        <f t="shared" si="4"/>
        <v>1.7276595744680849</v>
      </c>
      <c r="F44" s="217">
        <f>E44*[1]Blad1!$E$12</f>
        <v>1.9342675089759167</v>
      </c>
      <c r="G44" s="178" t="s">
        <v>159</v>
      </c>
    </row>
    <row r="45" spans="1:7" ht="14.25" thickTop="1" thickBot="1" x14ac:dyDescent="0.25">
      <c r="A45" s="167" t="s">
        <v>160</v>
      </c>
      <c r="B45" s="171">
        <v>0.7059774319064529</v>
      </c>
      <c r="C45" s="175">
        <v>0.44</v>
      </c>
      <c r="D45" s="178" t="s">
        <v>161</v>
      </c>
      <c r="E45" s="171">
        <f t="shared" si="4"/>
        <v>0.37446808510638296</v>
      </c>
      <c r="F45" s="217">
        <f>E45*[1]Blad1!$E$12</f>
        <v>0.4192501004676864</v>
      </c>
      <c r="G45" s="178" t="s">
        <v>162</v>
      </c>
    </row>
    <row r="46" spans="1:7" ht="24" thickTop="1" thickBot="1" x14ac:dyDescent="0.25">
      <c r="A46" s="166" t="s">
        <v>163</v>
      </c>
      <c r="B46" s="171">
        <v>2.0660191549550917</v>
      </c>
      <c r="C46" s="175">
        <v>1.54</v>
      </c>
      <c r="D46" s="178" t="s">
        <v>164</v>
      </c>
      <c r="E46" s="171">
        <f t="shared" si="4"/>
        <v>1.3106382978723403</v>
      </c>
      <c r="F46" s="217">
        <f>E46*[1]Blad1!$E$12</f>
        <v>1.4673753516369024</v>
      </c>
      <c r="G46" s="178" t="s">
        <v>165</v>
      </c>
    </row>
    <row r="47" spans="1:7" ht="14.25" thickTop="1" thickBot="1" x14ac:dyDescent="0.25">
      <c r="A47" s="166" t="s">
        <v>166</v>
      </c>
      <c r="B47" s="171">
        <v>0.54166028208952</v>
      </c>
      <c r="C47" s="175">
        <v>0.3</v>
      </c>
      <c r="D47" s="178" t="s">
        <v>167</v>
      </c>
      <c r="E47" s="171">
        <f t="shared" si="4"/>
        <v>0.25531914893617019</v>
      </c>
      <c r="F47" s="217">
        <f>E47*[1]Blad1!$E$12</f>
        <v>0.28585234122796799</v>
      </c>
      <c r="G47" s="178" t="s">
        <v>168</v>
      </c>
    </row>
    <row r="48" spans="1:7" ht="14.25" thickTop="1" thickBot="1" x14ac:dyDescent="0.25">
      <c r="A48" s="166" t="s">
        <v>169</v>
      </c>
      <c r="B48" s="171">
        <v>1.5455767555198219</v>
      </c>
      <c r="C48" s="175">
        <v>1.1200000000000001</v>
      </c>
      <c r="D48" s="178" t="s">
        <v>170</v>
      </c>
      <c r="E48" s="171">
        <f t="shared" si="4"/>
        <v>0.95319148936170217</v>
      </c>
      <c r="F48" s="217">
        <f>E48*[1]Blad1!$E$12</f>
        <v>1.0671820739177473</v>
      </c>
      <c r="G48" s="178" t="s">
        <v>171</v>
      </c>
    </row>
    <row r="49" spans="1:7" ht="14.25" thickTop="1" thickBot="1" x14ac:dyDescent="0.25">
      <c r="A49" s="166" t="s">
        <v>172</v>
      </c>
      <c r="B49" s="171">
        <v>1.270913275904979</v>
      </c>
      <c r="C49" s="175">
        <v>1.23</v>
      </c>
      <c r="D49" s="178" t="s">
        <v>173</v>
      </c>
      <c r="E49" s="171">
        <f t="shared" si="4"/>
        <v>1.0468085106382978</v>
      </c>
      <c r="F49" s="217">
        <f>E49*[1]Blad1!$E$12</f>
        <v>1.1719945990346687</v>
      </c>
      <c r="G49" s="178"/>
    </row>
    <row r="50" spans="1:7" ht="14.25" thickTop="1" thickBot="1" x14ac:dyDescent="0.25">
      <c r="A50" s="166" t="s">
        <v>185</v>
      </c>
      <c r="B50" s="171">
        <v>0.75532584526063606</v>
      </c>
      <c r="C50" s="175">
        <v>0.53</v>
      </c>
      <c r="D50" s="178" t="s">
        <v>186</v>
      </c>
      <c r="E50" s="171">
        <f t="shared" si="4"/>
        <v>0.45106382978723403</v>
      </c>
      <c r="F50" s="217">
        <f>E50*[1]Blad1!$E$12</f>
        <v>0.50500580283607677</v>
      </c>
      <c r="G50" s="178"/>
    </row>
    <row r="51" spans="1:7" ht="57.75" thickTop="1" thickBot="1" x14ac:dyDescent="0.25">
      <c r="A51" s="166" t="s">
        <v>187</v>
      </c>
      <c r="B51" s="171">
        <v>1.3754069249435577</v>
      </c>
      <c r="C51" s="175">
        <v>1.06</v>
      </c>
      <c r="D51" s="178" t="s">
        <v>188</v>
      </c>
      <c r="E51" s="171">
        <f t="shared" si="4"/>
        <v>0.90212765957446805</v>
      </c>
      <c r="F51" s="217">
        <f>E51*[1]Blad1!$E$12</f>
        <v>1.0100116056721535</v>
      </c>
      <c r="G51" s="178" t="s">
        <v>189</v>
      </c>
    </row>
    <row r="52" spans="1:7" ht="14.25" thickTop="1" thickBot="1" x14ac:dyDescent="0.25">
      <c r="A52" s="166" t="s">
        <v>190</v>
      </c>
      <c r="B52" s="171">
        <v>0.96174586572715604</v>
      </c>
      <c r="C52" s="175">
        <v>0.76</v>
      </c>
      <c r="D52" s="178" t="s">
        <v>191</v>
      </c>
      <c r="E52" s="171">
        <f t="shared" si="4"/>
        <v>0.64680851063829781</v>
      </c>
      <c r="F52" s="217">
        <f>E52*[1]Blad1!$E$12</f>
        <v>0.72415926444418555</v>
      </c>
      <c r="G52" s="178" t="s">
        <v>192</v>
      </c>
    </row>
    <row r="53" spans="1:7" ht="24" thickTop="1" thickBot="1" x14ac:dyDescent="0.25">
      <c r="A53" s="166" t="s">
        <v>193</v>
      </c>
      <c r="B53" s="171">
        <v>0.37807227105952079</v>
      </c>
      <c r="C53" s="175">
        <v>0.31</v>
      </c>
      <c r="D53" s="178" t="s">
        <v>194</v>
      </c>
      <c r="E53" s="171">
        <f t="shared" si="4"/>
        <v>0.26382978723404255</v>
      </c>
      <c r="F53" s="217">
        <f>E53*[1]Blad1!$E$12</f>
        <v>0.29538075260223362</v>
      </c>
      <c r="G53" s="178" t="s">
        <v>195</v>
      </c>
    </row>
    <row r="54" spans="1:7" ht="14.25" thickTop="1" thickBot="1" x14ac:dyDescent="0.25">
      <c r="A54" s="166" t="s">
        <v>196</v>
      </c>
      <c r="B54" s="171">
        <v>0.67313312398242398</v>
      </c>
      <c r="C54" s="175">
        <v>0.59</v>
      </c>
      <c r="D54" s="178" t="s">
        <v>197</v>
      </c>
      <c r="E54" s="171">
        <f t="shared" si="4"/>
        <v>0.50212765957446803</v>
      </c>
      <c r="F54" s="217">
        <f>E54*[1]Blad1!$E$12</f>
        <v>0.56217627108167034</v>
      </c>
      <c r="G54" s="178" t="s">
        <v>198</v>
      </c>
    </row>
    <row r="55" spans="1:7" ht="14.25" thickTop="1" thickBot="1" x14ac:dyDescent="0.25">
      <c r="A55" s="166" t="s">
        <v>199</v>
      </c>
      <c r="B55" s="171">
        <v>0.62911516799155742</v>
      </c>
      <c r="C55" s="175">
        <v>0.5</v>
      </c>
      <c r="D55" s="178" t="s">
        <v>200</v>
      </c>
      <c r="E55" s="171">
        <f t="shared" si="4"/>
        <v>0.42553191489361702</v>
      </c>
      <c r="F55" s="217">
        <f>E55*[1]Blad1!$E$12</f>
        <v>0.47642056871328003</v>
      </c>
      <c r="G55" s="178"/>
    </row>
    <row r="56" spans="1:7" ht="14.25" thickTop="1" thickBot="1" x14ac:dyDescent="0.25">
      <c r="A56" s="166" t="s">
        <v>201</v>
      </c>
      <c r="B56" s="171">
        <v>1.1160444399889555</v>
      </c>
      <c r="C56" s="175">
        <v>0.97</v>
      </c>
      <c r="D56" s="178" t="s">
        <v>202</v>
      </c>
      <c r="E56" s="171">
        <f t="shared" si="4"/>
        <v>0.82553191489361699</v>
      </c>
      <c r="F56" s="217">
        <f>E56*[1]Blad1!$E$12</f>
        <v>0.92425590330376317</v>
      </c>
      <c r="G56" s="178" t="s">
        <v>203</v>
      </c>
    </row>
    <row r="57" spans="1:7" ht="14.25" thickTop="1" thickBot="1" x14ac:dyDescent="0.25">
      <c r="A57" s="166" t="s">
        <v>204</v>
      </c>
      <c r="B57" s="171">
        <v>0.58750874557988675</v>
      </c>
      <c r="C57" s="175">
        <v>0.43</v>
      </c>
      <c r="D57" s="178" t="s">
        <v>204</v>
      </c>
      <c r="E57" s="171">
        <f t="shared" si="4"/>
        <v>0.36595744680851061</v>
      </c>
      <c r="F57" s="217">
        <f>E57*[1]Blad1!$E$12</f>
        <v>0.40972168909342077</v>
      </c>
      <c r="G57" s="178" t="s">
        <v>205</v>
      </c>
    </row>
    <row r="58" spans="1:7" ht="14.25" thickTop="1" thickBot="1" x14ac:dyDescent="0.25">
      <c r="A58" s="166" t="s">
        <v>210</v>
      </c>
      <c r="B58" s="171">
        <v>0.72339558485774258</v>
      </c>
      <c r="C58" s="175">
        <v>0.41</v>
      </c>
      <c r="D58" s="178" t="s">
        <v>211</v>
      </c>
      <c r="E58" s="171">
        <f t="shared" si="4"/>
        <v>0.34893617021276591</v>
      </c>
      <c r="F58" s="217">
        <f>E58*[1]Blad1!$E$12</f>
        <v>0.39066486634488956</v>
      </c>
      <c r="G58" s="178"/>
    </row>
    <row r="59" spans="1:7" ht="14.25" thickTop="1" thickBot="1" x14ac:dyDescent="0.25">
      <c r="A59" s="166" t="s">
        <v>212</v>
      </c>
      <c r="B59" s="171">
        <v>0.39921255102035397</v>
      </c>
      <c r="C59" s="175">
        <v>0.36</v>
      </c>
      <c r="D59" s="178" t="s">
        <v>213</v>
      </c>
      <c r="E59" s="171">
        <f t="shared" si="4"/>
        <v>0.30638297872340425</v>
      </c>
      <c r="F59" s="217">
        <f>E59*[1]Blad1!$E$12</f>
        <v>0.34302280947356162</v>
      </c>
      <c r="G59" s="178"/>
    </row>
    <row r="60" spans="1:7" ht="14.25" thickTop="1" thickBot="1" x14ac:dyDescent="0.25">
      <c r="A60" s="166" t="s">
        <v>214</v>
      </c>
      <c r="B60" s="171">
        <v>0.46001666680538145</v>
      </c>
      <c r="C60" s="175">
        <v>0.39</v>
      </c>
      <c r="D60" s="178" t="s">
        <v>215</v>
      </c>
      <c r="E60" s="171">
        <f t="shared" si="4"/>
        <v>0.33191489361702126</v>
      </c>
      <c r="F60" s="217">
        <f>E60*[1]Blad1!$E$12</f>
        <v>0.37160804359635841</v>
      </c>
      <c r="G60" s="178"/>
    </row>
    <row r="61" spans="1:7" ht="14.25" thickTop="1" thickBot="1" x14ac:dyDescent="0.25">
      <c r="A61" s="166" t="s">
        <v>216</v>
      </c>
      <c r="B61" s="171">
        <v>0.76876820377869071</v>
      </c>
      <c r="C61" s="175">
        <v>0.78</v>
      </c>
      <c r="D61" s="178" t="s">
        <v>217</v>
      </c>
      <c r="E61" s="171">
        <f t="shared" si="4"/>
        <v>0.66382978723404251</v>
      </c>
      <c r="F61" s="217">
        <f>E61*[1]Blad1!$E$12</f>
        <v>0.74321608719271681</v>
      </c>
      <c r="G61" s="178"/>
    </row>
    <row r="62" spans="1:7" ht="14.25" thickTop="1" thickBot="1" x14ac:dyDescent="0.25">
      <c r="A62" s="166" t="s">
        <v>218</v>
      </c>
      <c r="B62" s="171">
        <v>0.45634656245075328</v>
      </c>
      <c r="C62" s="175"/>
      <c r="D62" s="178" t="s">
        <v>219</v>
      </c>
      <c r="E62" s="171">
        <f t="shared" si="4"/>
        <v>0</v>
      </c>
      <c r="F62" s="217">
        <f>E62*[1]Blad1!$E$12</f>
        <v>0</v>
      </c>
      <c r="G62" s="178"/>
    </row>
    <row r="63" spans="1:7" ht="14.25" thickTop="1" thickBot="1" x14ac:dyDescent="0.25">
      <c r="A63" s="166" t="s">
        <v>392</v>
      </c>
      <c r="B63" s="171">
        <v>1.1093688746885619</v>
      </c>
      <c r="C63" s="175">
        <v>0.93</v>
      </c>
      <c r="D63" s="178" t="s">
        <v>220</v>
      </c>
      <c r="E63" s="171">
        <f t="shared" si="4"/>
        <v>0.79148936170212769</v>
      </c>
      <c r="F63" s="217">
        <f>E63*[1]Blad1!$E$12</f>
        <v>0.88614225780670086</v>
      </c>
      <c r="G63" s="178"/>
    </row>
    <row r="64" spans="1:7" ht="14.25" thickTop="1" thickBot="1" x14ac:dyDescent="0.25">
      <c r="A64" s="166" t="s">
        <v>221</v>
      </c>
      <c r="B64" s="171">
        <v>0.12321663927572936</v>
      </c>
      <c r="C64" s="175">
        <v>0.12</v>
      </c>
      <c r="D64" s="178" t="s">
        <v>222</v>
      </c>
      <c r="E64" s="171">
        <f t="shared" si="4"/>
        <v>0.10212765957446808</v>
      </c>
      <c r="F64" s="217">
        <f>E64*[1]Blad1!$E$12</f>
        <v>0.11434093649118719</v>
      </c>
      <c r="G64" s="178"/>
    </row>
    <row r="65" spans="1:7" ht="24" thickTop="1" thickBot="1" x14ac:dyDescent="0.25">
      <c r="A65" s="166" t="s">
        <v>223</v>
      </c>
      <c r="B65" s="171">
        <v>0.3340151704735006</v>
      </c>
      <c r="C65" s="175">
        <v>0.28000000000000003</v>
      </c>
      <c r="D65" s="178" t="s">
        <v>224</v>
      </c>
      <c r="E65" s="171">
        <f t="shared" si="4"/>
        <v>0.23829787234042554</v>
      </c>
      <c r="F65" s="217">
        <f>E65*[1]Blad1!$E$12</f>
        <v>0.26679551847943683</v>
      </c>
      <c r="G65" s="178" t="s">
        <v>225</v>
      </c>
    </row>
    <row r="66" spans="1:7" ht="35.25" thickTop="1" thickBot="1" x14ac:dyDescent="0.25">
      <c r="A66" s="166" t="s">
        <v>393</v>
      </c>
      <c r="B66" s="171">
        <v>1.1726161094560663</v>
      </c>
      <c r="C66" s="175">
        <v>1.06</v>
      </c>
      <c r="D66" s="178" t="s">
        <v>226</v>
      </c>
      <c r="E66" s="171">
        <f t="shared" ref="E66:E78" si="5">C66/1.175</f>
        <v>0.90212765957446805</v>
      </c>
      <c r="F66" s="217">
        <f>E66*[1]Blad1!$E$12</f>
        <v>1.0100116056721535</v>
      </c>
      <c r="G66" s="178" t="s">
        <v>227</v>
      </c>
    </row>
    <row r="67" spans="1:7" ht="24" thickTop="1" thickBot="1" x14ac:dyDescent="0.25">
      <c r="A67" s="166" t="s">
        <v>230</v>
      </c>
      <c r="B67" s="171">
        <v>0.58066635653895815</v>
      </c>
      <c r="C67" s="175">
        <v>0.3</v>
      </c>
      <c r="D67" s="178" t="s">
        <v>231</v>
      </c>
      <c r="E67" s="171">
        <f t="shared" si="5"/>
        <v>0.25531914893617019</v>
      </c>
      <c r="F67" s="217">
        <f>E67*[1]Blad1!$E$12</f>
        <v>0.28585234122796799</v>
      </c>
      <c r="G67" s="178" t="s">
        <v>232</v>
      </c>
    </row>
    <row r="68" spans="1:7" ht="14.25" thickTop="1" thickBot="1" x14ac:dyDescent="0.25">
      <c r="A68" s="166" t="s">
        <v>233</v>
      </c>
      <c r="B68" s="171">
        <v>0.4392573864871776</v>
      </c>
      <c r="C68" s="175">
        <v>0.38</v>
      </c>
      <c r="D68" s="178" t="s">
        <v>234</v>
      </c>
      <c r="E68" s="171">
        <f t="shared" si="5"/>
        <v>0.3234042553191489</v>
      </c>
      <c r="F68" s="217">
        <f>E68*[1]Blad1!$E$12</f>
        <v>0.36207963222209277</v>
      </c>
      <c r="G68" s="178"/>
    </row>
    <row r="69" spans="1:7" ht="14.25" thickTop="1" thickBot="1" x14ac:dyDescent="0.25">
      <c r="A69" s="166" t="s">
        <v>394</v>
      </c>
      <c r="B69" s="171">
        <v>1.1895053462100105</v>
      </c>
      <c r="C69" s="175">
        <v>0.95</v>
      </c>
      <c r="D69" s="178" t="s">
        <v>235</v>
      </c>
      <c r="E69" s="171">
        <f t="shared" si="5"/>
        <v>0.80851063829787229</v>
      </c>
      <c r="F69" s="217">
        <f>E69*[1]Blad1!$E$12</f>
        <v>0.90519908055523202</v>
      </c>
      <c r="G69" s="178"/>
    </row>
    <row r="70" spans="1:7" ht="14.25" thickTop="1" thickBot="1" x14ac:dyDescent="0.25">
      <c r="A70" s="166" t="s">
        <v>236</v>
      </c>
      <c r="B70" s="171">
        <v>0.92044298060774288</v>
      </c>
      <c r="C70" s="175">
        <v>0.67</v>
      </c>
      <c r="D70" s="178" t="s">
        <v>237</v>
      </c>
      <c r="E70" s="171">
        <f t="shared" si="5"/>
        <v>0.57021276595744685</v>
      </c>
      <c r="F70" s="217">
        <f>E70*[1]Blad1!$E$12</f>
        <v>0.63840356207579529</v>
      </c>
      <c r="G70" s="178"/>
    </row>
    <row r="71" spans="1:7" ht="14.25" thickTop="1" thickBot="1" x14ac:dyDescent="0.25">
      <c r="A71" s="166" t="s">
        <v>238</v>
      </c>
      <c r="B71" s="171">
        <v>0.20391474789403338</v>
      </c>
      <c r="C71" s="175">
        <v>0.15</v>
      </c>
      <c r="D71" s="178" t="s">
        <v>239</v>
      </c>
      <c r="E71" s="171">
        <f t="shared" si="5"/>
        <v>0.1276595744680851</v>
      </c>
      <c r="F71" s="217">
        <f>E71*[1]Blad1!$E$12</f>
        <v>0.14292617061398399</v>
      </c>
      <c r="G71" s="178"/>
    </row>
    <row r="72" spans="1:7" ht="14.25" thickTop="1" thickBot="1" x14ac:dyDescent="0.25">
      <c r="A72" s="166" t="s">
        <v>240</v>
      </c>
      <c r="B72" s="171">
        <v>2.0125201842998695</v>
      </c>
      <c r="C72" s="175">
        <v>1.42</v>
      </c>
      <c r="D72" s="178" t="s">
        <v>241</v>
      </c>
      <c r="E72" s="171">
        <f t="shared" si="5"/>
        <v>1.2085106382978723</v>
      </c>
      <c r="F72" s="217">
        <f>E72*[1]Blad1!$E$12</f>
        <v>1.3530344151457152</v>
      </c>
      <c r="G72" s="178" t="s">
        <v>242</v>
      </c>
    </row>
    <row r="73" spans="1:7" ht="14.25" thickTop="1" thickBot="1" x14ac:dyDescent="0.25">
      <c r="A73" s="166" t="s">
        <v>243</v>
      </c>
      <c r="B73" s="171">
        <v>0.40200719186311445</v>
      </c>
      <c r="C73" s="175">
        <v>0.33</v>
      </c>
      <c r="D73" s="178" t="s">
        <v>244</v>
      </c>
      <c r="E73" s="171">
        <f t="shared" si="5"/>
        <v>0.28085106382978725</v>
      </c>
      <c r="F73" s="217">
        <f>E73*[1]Blad1!$E$12</f>
        <v>0.31443757535076483</v>
      </c>
      <c r="G73" s="178"/>
    </row>
    <row r="74" spans="1:7" ht="14.25" thickTop="1" thickBot="1" x14ac:dyDescent="0.25">
      <c r="A74" s="166" t="s">
        <v>250</v>
      </c>
      <c r="B74" s="171">
        <v>0.38481074379511798</v>
      </c>
      <c r="C74" s="175">
        <v>0.32</v>
      </c>
      <c r="D74" s="178" t="s">
        <v>250</v>
      </c>
      <c r="E74" s="171">
        <f t="shared" si="5"/>
        <v>0.2723404255319149</v>
      </c>
      <c r="F74" s="217">
        <f>E74*[1]Blad1!$E$12</f>
        <v>0.3049091639764992</v>
      </c>
      <c r="G74" s="178" t="s">
        <v>251</v>
      </c>
    </row>
    <row r="75" spans="1:7" ht="14.25" thickTop="1" thickBot="1" x14ac:dyDescent="0.25">
      <c r="A75" s="166" t="s">
        <v>252</v>
      </c>
      <c r="B75" s="171">
        <v>0.16326164494808645</v>
      </c>
      <c r="C75" s="175">
        <v>0.13</v>
      </c>
      <c r="D75" s="178" t="s">
        <v>253</v>
      </c>
      <c r="E75" s="171">
        <f t="shared" si="5"/>
        <v>0.11063829787234042</v>
      </c>
      <c r="F75" s="217">
        <f>E75*[1]Blad1!$E$12</f>
        <v>0.1238693478654528</v>
      </c>
      <c r="G75" s="178"/>
    </row>
    <row r="76" spans="1:7" ht="14.25" thickTop="1" thickBot="1" x14ac:dyDescent="0.25">
      <c r="A76" s="166" t="s">
        <v>395</v>
      </c>
      <c r="B76" s="171">
        <v>2.6347997740022402</v>
      </c>
      <c r="C76" s="175">
        <v>1.96</v>
      </c>
      <c r="D76" s="178" t="s">
        <v>254</v>
      </c>
      <c r="E76" s="171">
        <f t="shared" si="5"/>
        <v>1.6680851063829787</v>
      </c>
      <c r="F76" s="217">
        <f>E76*[1]Blad1!$E$12</f>
        <v>1.8675686293560576</v>
      </c>
      <c r="G76" s="178"/>
    </row>
    <row r="77" spans="1:7" ht="14.25" thickTop="1" thickBot="1" x14ac:dyDescent="0.25">
      <c r="A77" s="166" t="s">
        <v>255</v>
      </c>
      <c r="B77" s="171">
        <v>0.3173755016401833</v>
      </c>
      <c r="C77" s="175">
        <v>0.28999999999999998</v>
      </c>
      <c r="D77" s="178" t="s">
        <v>256</v>
      </c>
      <c r="E77" s="171">
        <f t="shared" si="5"/>
        <v>0.24680851063829784</v>
      </c>
      <c r="F77" s="217">
        <f>E77*[1]Blad1!$E$12</f>
        <v>0.27632392985370235</v>
      </c>
      <c r="G77" s="178"/>
    </row>
    <row r="78" spans="1:7" ht="14.25" thickTop="1" thickBot="1" x14ac:dyDescent="0.25">
      <c r="A78" s="168" t="s">
        <v>257</v>
      </c>
      <c r="B78" s="172">
        <v>0.6633055378867404</v>
      </c>
      <c r="C78" s="176">
        <v>0.51</v>
      </c>
      <c r="D78" s="179" t="s">
        <v>258</v>
      </c>
      <c r="E78" s="172">
        <f t="shared" si="5"/>
        <v>0.43404255319148938</v>
      </c>
      <c r="F78" s="217">
        <f>E78*[1]Blad1!$E$12</f>
        <v>0.48594898008754561</v>
      </c>
      <c r="G78" s="179"/>
    </row>
    <row r="79" spans="1:7" ht="17.25" customHeight="1" thickTop="1" x14ac:dyDescent="0.2"/>
    <row r="80" spans="1:7" ht="17.25" customHeight="1" x14ac:dyDescent="0.2">
      <c r="A80" s="159" t="s">
        <v>262</v>
      </c>
      <c r="B80" s="159" t="s">
        <v>263</v>
      </c>
    </row>
  </sheetData>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4"/>
  <sheetViews>
    <sheetView zoomScale="109" workbookViewId="0">
      <selection activeCell="E8" sqref="E8"/>
    </sheetView>
  </sheetViews>
  <sheetFormatPr defaultColWidth="8.85546875" defaultRowHeight="15" x14ac:dyDescent="0.25"/>
  <cols>
    <col min="1" max="1" width="4.42578125" style="155" customWidth="1"/>
    <col min="2" max="2" width="39.28515625" style="155" customWidth="1"/>
    <col min="3" max="3" width="8.85546875" style="155"/>
    <col min="4" max="4" width="13.7109375" style="155" customWidth="1"/>
    <col min="5" max="5" width="46.42578125" style="155" customWidth="1"/>
    <col min="6" max="6" width="139.7109375" style="155" bestFit="1" customWidth="1"/>
    <col min="7" max="16384" width="8.85546875" style="155"/>
  </cols>
  <sheetData>
    <row r="1" spans="2:8" ht="15.75" thickBot="1" x14ac:dyDescent="0.3"/>
    <row r="2" spans="2:8" ht="16.5" thickTop="1" thickBot="1" x14ac:dyDescent="0.3">
      <c r="B2" s="127" t="s">
        <v>409</v>
      </c>
      <c r="C2" s="371" t="s">
        <v>410</v>
      </c>
      <c r="D2" s="371"/>
      <c r="E2" s="193" t="s">
        <v>411</v>
      </c>
      <c r="F2" s="128" t="s">
        <v>331</v>
      </c>
      <c r="G2" s="129"/>
      <c r="H2" s="194"/>
    </row>
    <row r="3" spans="2:8" ht="16.5" thickTop="1" thickBot="1" x14ac:dyDescent="0.3">
      <c r="B3" s="198" t="s">
        <v>396</v>
      </c>
      <c r="C3" s="195">
        <v>17</v>
      </c>
      <c r="D3" s="195" t="s">
        <v>7</v>
      </c>
      <c r="E3" s="195"/>
      <c r="F3" s="195"/>
      <c r="G3" s="134"/>
      <c r="H3" s="153"/>
    </row>
    <row r="4" spans="2:8" ht="15.75" thickBot="1" x14ac:dyDescent="0.3">
      <c r="B4" s="199" t="s">
        <v>266</v>
      </c>
      <c r="C4" s="196">
        <v>700</v>
      </c>
      <c r="D4" s="196" t="s">
        <v>7</v>
      </c>
      <c r="E4" s="196" t="s">
        <v>267</v>
      </c>
      <c r="F4" s="196" t="s">
        <v>268</v>
      </c>
      <c r="G4" s="135"/>
      <c r="H4" s="136"/>
    </row>
    <row r="5" spans="2:8" ht="15.75" thickBot="1" x14ac:dyDescent="0.3">
      <c r="B5" s="199" t="s">
        <v>269</v>
      </c>
      <c r="C5" s="196">
        <v>1940</v>
      </c>
      <c r="D5" s="196" t="s">
        <v>7</v>
      </c>
      <c r="E5" s="196" t="s">
        <v>270</v>
      </c>
      <c r="F5" s="196" t="s">
        <v>268</v>
      </c>
      <c r="G5" s="135"/>
      <c r="H5" s="136"/>
    </row>
    <row r="6" spans="2:8" ht="15.75" thickBot="1" x14ac:dyDescent="0.3">
      <c r="B6" s="199" t="s">
        <v>271</v>
      </c>
      <c r="C6" s="196">
        <v>320</v>
      </c>
      <c r="D6" s="196" t="s">
        <v>7</v>
      </c>
      <c r="E6" s="196" t="s">
        <v>272</v>
      </c>
      <c r="F6" s="196" t="s">
        <v>268</v>
      </c>
      <c r="G6" s="135"/>
      <c r="H6" s="136"/>
    </row>
    <row r="7" spans="2:8" ht="15.75" thickBot="1" x14ac:dyDescent="0.3">
      <c r="B7" s="199" t="s">
        <v>273</v>
      </c>
      <c r="C7" s="196">
        <v>14</v>
      </c>
      <c r="D7" s="196" t="s">
        <v>7</v>
      </c>
      <c r="E7" s="196" t="s">
        <v>274</v>
      </c>
      <c r="F7" s="196" t="s">
        <v>268</v>
      </c>
      <c r="G7" s="135"/>
      <c r="H7" s="136"/>
    </row>
    <row r="8" spans="2:8" ht="15.75" thickBot="1" x14ac:dyDescent="0.3">
      <c r="B8" s="199" t="s">
        <v>278</v>
      </c>
      <c r="C8" s="196">
        <v>300</v>
      </c>
      <c r="D8" s="196" t="s">
        <v>7</v>
      </c>
      <c r="E8" s="196" t="s">
        <v>279</v>
      </c>
      <c r="F8" s="196" t="s">
        <v>268</v>
      </c>
      <c r="G8" s="135"/>
      <c r="H8" s="136"/>
    </row>
    <row r="9" spans="2:8" ht="15.75" thickBot="1" x14ac:dyDescent="0.3">
      <c r="B9" s="199" t="s">
        <v>284</v>
      </c>
      <c r="C9" s="196">
        <v>1040</v>
      </c>
      <c r="D9" s="196" t="s">
        <v>7</v>
      </c>
      <c r="E9" s="196" t="s">
        <v>285</v>
      </c>
      <c r="F9" s="196" t="s">
        <v>268</v>
      </c>
      <c r="G9" s="135"/>
      <c r="H9" s="136"/>
    </row>
    <row r="10" spans="2:8" ht="15.75" thickBot="1" x14ac:dyDescent="0.3">
      <c r="B10" s="199" t="s">
        <v>286</v>
      </c>
      <c r="C10" s="196">
        <v>20</v>
      </c>
      <c r="D10" s="196" t="s">
        <v>7</v>
      </c>
      <c r="E10" s="196" t="s">
        <v>287</v>
      </c>
      <c r="F10" s="196" t="s">
        <v>268</v>
      </c>
      <c r="G10" s="135"/>
      <c r="H10" s="136"/>
    </row>
    <row r="11" spans="2:8" ht="15.75" thickBot="1" x14ac:dyDescent="0.3">
      <c r="B11" s="199" t="s">
        <v>9</v>
      </c>
      <c r="C11" s="196">
        <v>35</v>
      </c>
      <c r="D11" s="196" t="s">
        <v>7</v>
      </c>
      <c r="E11" s="196" t="s">
        <v>288</v>
      </c>
      <c r="F11" s="196" t="s">
        <v>268</v>
      </c>
      <c r="G11" s="135"/>
      <c r="H11" s="136"/>
    </row>
    <row r="12" spans="2:8" ht="15.75" thickBot="1" x14ac:dyDescent="0.3">
      <c r="B12" s="199" t="s">
        <v>289</v>
      </c>
      <c r="C12" s="196">
        <v>960</v>
      </c>
      <c r="D12" s="196" t="s">
        <v>7</v>
      </c>
      <c r="E12" s="196" t="s">
        <v>290</v>
      </c>
      <c r="F12" s="196" t="s">
        <v>268</v>
      </c>
      <c r="G12" s="135"/>
      <c r="H12" s="136"/>
    </row>
    <row r="13" spans="2:8" ht="15.75" thickBot="1" x14ac:dyDescent="0.3">
      <c r="B13" s="199" t="s">
        <v>291</v>
      </c>
      <c r="C13" s="196">
        <v>366</v>
      </c>
      <c r="D13" s="196" t="s">
        <v>7</v>
      </c>
      <c r="E13" s="196" t="s">
        <v>292</v>
      </c>
      <c r="F13" s="196" t="s">
        <v>268</v>
      </c>
      <c r="G13" s="135"/>
      <c r="H13" s="136"/>
    </row>
    <row r="14" spans="2:8" ht="15.75" thickBot="1" x14ac:dyDescent="0.3">
      <c r="B14" s="199" t="s">
        <v>293</v>
      </c>
      <c r="C14" s="196">
        <v>1040</v>
      </c>
      <c r="D14" s="196" t="s">
        <v>7</v>
      </c>
      <c r="E14" s="196" t="s">
        <v>285</v>
      </c>
      <c r="F14" s="196" t="s">
        <v>268</v>
      </c>
      <c r="G14" s="135"/>
      <c r="H14" s="136"/>
    </row>
    <row r="15" spans="2:8" ht="15.75" thickBot="1" x14ac:dyDescent="0.3">
      <c r="B15" s="199" t="s">
        <v>294</v>
      </c>
      <c r="C15" s="196">
        <v>1690</v>
      </c>
      <c r="D15" s="196" t="s">
        <v>7</v>
      </c>
      <c r="E15" s="196" t="s">
        <v>295</v>
      </c>
      <c r="F15" s="196" t="s">
        <v>268</v>
      </c>
      <c r="G15" s="135"/>
      <c r="H15" s="136"/>
    </row>
    <row r="16" spans="2:8" ht="15.75" thickBot="1" x14ac:dyDescent="0.3">
      <c r="B16" s="199" t="s">
        <v>296</v>
      </c>
      <c r="C16" s="196">
        <v>900</v>
      </c>
      <c r="D16" s="196" t="s">
        <v>7</v>
      </c>
      <c r="E16" s="196" t="s">
        <v>283</v>
      </c>
      <c r="F16" s="196" t="s">
        <v>268</v>
      </c>
      <c r="G16" s="135"/>
      <c r="H16" s="136"/>
    </row>
    <row r="17" spans="2:8" ht="15.75" thickBot="1" x14ac:dyDescent="0.3">
      <c r="B17" s="199" t="s">
        <v>297</v>
      </c>
      <c r="C17" s="196">
        <v>180</v>
      </c>
      <c r="D17" s="196" t="s">
        <v>7</v>
      </c>
      <c r="E17" s="196" t="s">
        <v>298</v>
      </c>
      <c r="F17" s="196" t="s">
        <v>268</v>
      </c>
      <c r="G17" s="135"/>
      <c r="H17" s="136"/>
    </row>
    <row r="18" spans="2:8" ht="15.75" thickBot="1" x14ac:dyDescent="0.3">
      <c r="B18" s="199" t="s">
        <v>299</v>
      </c>
      <c r="C18" s="196">
        <f>3.46*1000</f>
        <v>3460</v>
      </c>
      <c r="D18" s="196" t="s">
        <v>7</v>
      </c>
      <c r="E18" s="196" t="s">
        <v>300</v>
      </c>
      <c r="F18" s="196" t="s">
        <v>301</v>
      </c>
      <c r="G18" s="135"/>
      <c r="H18" s="136"/>
    </row>
    <row r="19" spans="2:8" ht="15.75" thickBot="1" x14ac:dyDescent="0.3">
      <c r="B19" s="199" t="s">
        <v>302</v>
      </c>
      <c r="C19" s="196">
        <v>3380</v>
      </c>
      <c r="D19" s="196" t="s">
        <v>7</v>
      </c>
      <c r="E19" s="196" t="s">
        <v>303</v>
      </c>
      <c r="F19" s="196" t="s">
        <v>268</v>
      </c>
      <c r="G19" s="135"/>
      <c r="H19" s="136"/>
    </row>
    <row r="20" spans="2:8" ht="15.75" thickBot="1" x14ac:dyDescent="0.3">
      <c r="B20" s="199" t="s">
        <v>304</v>
      </c>
      <c r="C20" s="196">
        <v>400</v>
      </c>
      <c r="D20" s="196" t="s">
        <v>7</v>
      </c>
      <c r="E20" s="196" t="s">
        <v>305</v>
      </c>
      <c r="F20" s="196" t="s">
        <v>268</v>
      </c>
      <c r="G20" s="135"/>
      <c r="H20" s="136"/>
    </row>
    <row r="21" spans="2:8" ht="14.25" customHeight="1" thickBot="1" x14ac:dyDescent="0.3">
      <c r="B21" s="199" t="s">
        <v>306</v>
      </c>
      <c r="C21" s="196">
        <v>180</v>
      </c>
      <c r="D21" s="196" t="s">
        <v>7</v>
      </c>
      <c r="E21" s="196" t="s">
        <v>298</v>
      </c>
      <c r="F21" s="196" t="s">
        <v>268</v>
      </c>
      <c r="G21" s="135"/>
      <c r="H21" s="136"/>
    </row>
    <row r="22" spans="2:8" ht="14.25" customHeight="1" thickBot="1" x14ac:dyDescent="0.3">
      <c r="B22" s="200"/>
      <c r="C22" s="197"/>
      <c r="D22" s="197"/>
      <c r="E22" s="197"/>
      <c r="F22" s="197"/>
      <c r="G22" s="137"/>
      <c r="H22" s="138"/>
    </row>
    <row r="23" spans="2:8" ht="14.25" customHeight="1" thickTop="1" thickBot="1" x14ac:dyDescent="0.3">
      <c r="B23" s="189" t="s">
        <v>339</v>
      </c>
      <c r="C23" s="190"/>
      <c r="D23" s="190"/>
      <c r="E23" s="190"/>
      <c r="F23" s="190"/>
      <c r="G23" s="191"/>
      <c r="H23" s="192"/>
    </row>
    <row r="24" spans="2:8" ht="16.5" thickTop="1" thickBot="1" x14ac:dyDescent="0.3">
      <c r="B24" s="201" t="s">
        <v>275</v>
      </c>
      <c r="C24" s="204">
        <v>1.1599999999999999</v>
      </c>
      <c r="D24" s="204" t="s">
        <v>56</v>
      </c>
      <c r="E24" s="204" t="s">
        <v>276</v>
      </c>
      <c r="F24" s="204" t="s">
        <v>277</v>
      </c>
      <c r="G24" s="117"/>
      <c r="H24" s="117"/>
    </row>
    <row r="25" spans="2:8" ht="15.75" thickBot="1" x14ac:dyDescent="0.3">
      <c r="B25" s="202" t="s">
        <v>280</v>
      </c>
      <c r="C25" s="205">
        <v>0.6</v>
      </c>
      <c r="D25" s="205" t="s">
        <v>56</v>
      </c>
      <c r="E25" s="205" t="s">
        <v>281</v>
      </c>
      <c r="F25" s="205" t="s">
        <v>277</v>
      </c>
      <c r="G25" s="110"/>
      <c r="H25" s="110"/>
    </row>
    <row r="26" spans="2:8" ht="15.75" thickBot="1" x14ac:dyDescent="0.3">
      <c r="B26" s="203" t="s">
        <v>282</v>
      </c>
      <c r="C26" s="206">
        <v>900</v>
      </c>
      <c r="D26" s="206" t="s">
        <v>56</v>
      </c>
      <c r="E26" s="206" t="s">
        <v>283</v>
      </c>
      <c r="F26" s="206" t="s">
        <v>268</v>
      </c>
      <c r="G26" s="111"/>
      <c r="H26" s="111"/>
    </row>
    <row r="27" spans="2:8" ht="14.25" customHeight="1" thickTop="1" x14ac:dyDescent="0.25">
      <c r="B27" s="160"/>
      <c r="C27" s="161"/>
      <c r="D27" s="161"/>
      <c r="E27" s="161"/>
      <c r="F27" s="162"/>
    </row>
    <row r="28" spans="2:8" ht="14.25" customHeight="1" x14ac:dyDescent="0.25">
      <c r="B28" s="160"/>
      <c r="C28" s="161"/>
      <c r="D28" s="161"/>
      <c r="E28" s="161"/>
      <c r="F28" s="162"/>
    </row>
    <row r="29" spans="2:8" ht="14.25" customHeight="1" x14ac:dyDescent="0.25">
      <c r="B29" s="160"/>
      <c r="C29" s="161"/>
      <c r="D29" s="161"/>
      <c r="E29" s="161"/>
      <c r="F29" s="162"/>
    </row>
    <row r="30" spans="2:8" ht="14.25" customHeight="1" x14ac:dyDescent="0.25">
      <c r="B30" s="160"/>
      <c r="C30" s="161"/>
      <c r="D30" s="161"/>
      <c r="E30" s="161"/>
      <c r="F30" s="162"/>
    </row>
    <row r="32" spans="2:8" ht="15" customHeight="1" x14ac:dyDescent="0.25">
      <c r="B32" s="372" t="s">
        <v>397</v>
      </c>
      <c r="C32" s="372"/>
      <c r="D32" s="372"/>
      <c r="E32" s="372"/>
      <c r="F32" s="372"/>
      <c r="G32" s="163"/>
    </row>
    <row r="33" spans="2:7" x14ac:dyDescent="0.25">
      <c r="B33" s="372"/>
      <c r="C33" s="372"/>
      <c r="D33" s="372"/>
      <c r="E33" s="372"/>
      <c r="F33" s="372"/>
      <c r="G33" s="163"/>
    </row>
    <row r="34" spans="2:7" x14ac:dyDescent="0.25">
      <c r="B34" s="207" t="s">
        <v>398</v>
      </c>
      <c r="C34" s="159"/>
      <c r="D34" s="159"/>
      <c r="E34" s="159"/>
      <c r="F34" s="159"/>
      <c r="G34" s="164"/>
    </row>
  </sheetData>
  <autoFilter ref="B2:F21" xr:uid="{00000000-0009-0000-0000-000009000000}">
    <filterColumn colId="1" showButton="0"/>
    <sortState xmlns:xlrd2="http://schemas.microsoft.com/office/spreadsheetml/2017/richdata2" ref="B3:F21">
      <sortCondition ref="B2:B21"/>
    </sortState>
  </autoFilter>
  <mergeCells count="2">
    <mergeCell ref="C2:D2"/>
    <mergeCell ref="B32:F3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tle0 xmlns="204565f9-50d0-4c2d-b58b-fc744e921b2b" xsi:nil="true"/>
    <TaxCatchAll xmlns="2a63c5c0-040f-4677-904a-1936a51403c4" xsi:nil="true"/>
    <lcf76f155ced4ddcb4097134ff3c332f xmlns="204565f9-50d0-4c2d-b58b-fc744e921b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7A2929D6734D47AF7025ED01FEBC93" ma:contentTypeVersion="12" ma:contentTypeDescription="Een nieuw document maken." ma:contentTypeScope="" ma:versionID="0ffafd50a2fc6a789fbf5b74c05b26db">
  <xsd:schema xmlns:xsd="http://www.w3.org/2001/XMLSchema" xmlns:xs="http://www.w3.org/2001/XMLSchema" xmlns:p="http://schemas.microsoft.com/office/2006/metadata/properties" xmlns:ns2="204565f9-50d0-4c2d-b58b-fc744e921b2b" xmlns:ns3="2a63c5c0-040f-4677-904a-1936a51403c4" targetNamespace="http://schemas.microsoft.com/office/2006/metadata/properties" ma:root="true" ma:fieldsID="1eb92cb665758421ecabcfc70f54e38b" ns2:_="" ns3:_="">
    <xsd:import namespace="204565f9-50d0-4c2d-b58b-fc744e921b2b"/>
    <xsd:import namespace="2a63c5c0-040f-4677-904a-1936a51403c4"/>
    <xsd:element name="properties">
      <xsd:complexType>
        <xsd:sequence>
          <xsd:element name="documentManagement">
            <xsd:complexType>
              <xsd:all>
                <xsd:element ref="ns2:Title0"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565f9-50d0-4c2d-b58b-fc744e921b2b"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lcf76f155ced4ddcb4097134ff3c332f" ma:index="10" nillable="true" ma:taxonomy="true" ma:internalName="lcf76f155ced4ddcb4097134ff3c332f" ma:taxonomyFieldName="MediaServiceImageTags" ma:displayName="Afbeeldingtags" ma:readOnly="false" ma:fieldId="{5cf76f15-5ced-4ddc-b409-7134ff3c332f}" ma:taxonomyMulti="true" ma:sspId="86a44b59-d238-4bec-8cbe-d06f0177dd82" ma:termSetId="09814cd3-568e-fe90-9814-8d621ff8fb84" ma:anchorId="fba54fb3-c3e1-fe81-a776-ca4b69148c4d" ma:open="true" ma:isKeyword="false">
      <xsd:complexType>
        <xsd:sequence>
          <xsd:element ref="pc:Terms" minOccurs="0" maxOccurs="1"/>
        </xsd:sequence>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63c5c0-040f-4677-904a-1936a51403c4"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d932ae1d-e778-476b-b8de-9f6ad2c57bf5}" ma:internalName="TaxCatchAll" ma:showField="CatchAllData" ma:web="2a63c5c0-040f-4677-904a-1936a51403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49E74A-18B9-4454-A4A6-7E11049BCB81}">
  <ds:schemaRefs>
    <ds:schemaRef ds:uri="http://schemas.microsoft.com/sharepoint/v3/contenttype/forms"/>
  </ds:schemaRefs>
</ds:datastoreItem>
</file>

<file path=customXml/itemProps2.xml><?xml version="1.0" encoding="utf-8"?>
<ds:datastoreItem xmlns:ds="http://schemas.openxmlformats.org/officeDocument/2006/customXml" ds:itemID="{AD60ABFB-CAF1-4B09-A907-13F2FD84F123}">
  <ds:schemaRefs>
    <ds:schemaRef ds:uri="http://purl.org/dc/elements/1.1/"/>
    <ds:schemaRef ds:uri="http://schemas.microsoft.com/office/infopath/2007/PartnerControls"/>
    <ds:schemaRef ds:uri="204565f9-50d0-4c2d-b58b-fc744e921b2b"/>
    <ds:schemaRef ds:uri="http://purl.org/dc/terms/"/>
    <ds:schemaRef ds:uri="http://schemas.microsoft.com/office/2006/documentManagement/types"/>
    <ds:schemaRef ds:uri="2a63c5c0-040f-4677-904a-1936a51403c4"/>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034345-35A2-4166-A12B-D3C4E3624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565f9-50d0-4c2d-b58b-fc744e921b2b"/>
    <ds:schemaRef ds:uri="2a63c5c0-040f-4677-904a-1936a5140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Voorblad</vt:lpstr>
      <vt:lpstr>4.A.1 Kwalitatieve analyse </vt:lpstr>
      <vt:lpstr>5.A.1 Kwantitatieve analyse</vt:lpstr>
      <vt:lpstr>1.Leveranciers </vt:lpstr>
      <vt:lpstr>5.Afvalstromen</vt:lpstr>
      <vt:lpstr>4.&amp; 9.Transport</vt:lpstr>
      <vt:lpstr>7.Woon-werk</vt:lpstr>
      <vt:lpstr>Categorieën uitleg conform GHG</vt:lpstr>
      <vt:lpstr>Inkoopcategorieën</vt:lpstr>
      <vt:lpstr>Afvalcategorieën</vt:lpstr>
      <vt:lpstr>'5.A.1 Kwantitatieve analyse'!Afdrukbereik</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Cleo</dc:creator>
  <cp:lastModifiedBy>Frederike van Engelen</cp:lastModifiedBy>
  <cp:lastPrinted>2015-07-16T09:47:03Z</cp:lastPrinted>
  <dcterms:created xsi:type="dcterms:W3CDTF">2014-07-29T10:31:55Z</dcterms:created>
  <dcterms:modified xsi:type="dcterms:W3CDTF">2024-09-10T12:38:17Z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0x010100CF7A2929D6734D47AF7025ED01FEBC93</vt:lpwstr>
  </property>
  <property fmtid="{D5CDD505-2E9C-101B-9397-08002B2CF9AE}" pid="3" name="Order">
    <vt:r8>4400</vt:r8>
  </property>
  <property fmtid="{D5CDD505-2E9C-101B-9397-08002B2CF9AE}" pid="4" name="MediaServiceImageTags">
    <vt:lpwstr/>
  </property>
</Properties>
</file>